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1 квартал" sheetId="6" state="hidden" r:id="rId1"/>
    <sheet name="2 квартал " sheetId="7" state="hidden" r:id="rId2"/>
    <sheet name="3 квартал" sheetId="8" state="hidden" r:id="rId3"/>
    <sheet name="4 квартал" sheetId="9" r:id="rId4"/>
    <sheet name="2019" sheetId="10" r:id="rId5"/>
  </sheets>
  <calcPr calcId="125725"/>
</workbook>
</file>

<file path=xl/calcChain.xml><?xml version="1.0" encoding="utf-8"?>
<calcChain xmlns="http://schemas.openxmlformats.org/spreadsheetml/2006/main">
  <c r="D35" i="9"/>
  <c r="F35" s="1"/>
  <c r="D17"/>
  <c r="D20" s="1"/>
  <c r="D16"/>
  <c r="F16" s="1"/>
  <c r="C45" i="10"/>
  <c r="D45" s="1"/>
  <c r="F45" s="1"/>
  <c r="D41"/>
  <c r="F41" s="1"/>
  <c r="D40"/>
  <c r="F40" s="1"/>
  <c r="D39"/>
  <c r="F39" s="1"/>
  <c r="D38"/>
  <c r="F38" s="1"/>
  <c r="D36"/>
  <c r="D27"/>
  <c r="F27" s="1"/>
  <c r="D24"/>
  <c r="F24" s="1"/>
  <c r="D23"/>
  <c r="F23" s="1"/>
  <c r="D22"/>
  <c r="F22" s="1"/>
  <c r="D19"/>
  <c r="F19" s="1"/>
  <c r="E31"/>
  <c r="E28"/>
  <c r="F26"/>
  <c r="F25"/>
  <c r="E21"/>
  <c r="E42" s="1"/>
  <c r="E20"/>
  <c r="C20"/>
  <c r="E7"/>
  <c r="C45" i="9"/>
  <c r="F45"/>
  <c r="F41"/>
  <c r="F40"/>
  <c r="F39"/>
  <c r="F38"/>
  <c r="F37"/>
  <c r="F34"/>
  <c r="D31"/>
  <c r="F31" s="1"/>
  <c r="F33"/>
  <c r="F32"/>
  <c r="E31"/>
  <c r="F30"/>
  <c r="F29"/>
  <c r="E28"/>
  <c r="D28"/>
  <c r="F28" s="1"/>
  <c r="F27"/>
  <c r="F26"/>
  <c r="F25"/>
  <c r="F24"/>
  <c r="F23"/>
  <c r="F22"/>
  <c r="E21"/>
  <c r="E42" s="1"/>
  <c r="E20"/>
  <c r="C20"/>
  <c r="F19"/>
  <c r="F18"/>
  <c r="F17"/>
  <c r="E7"/>
  <c r="D29" i="8"/>
  <c r="D35"/>
  <c r="D34"/>
  <c r="D33"/>
  <c r="D18"/>
  <c r="D18" i="10" s="1"/>
  <c r="F18" s="1"/>
  <c r="D17" i="8"/>
  <c r="D16"/>
  <c r="F20" i="9" l="1"/>
  <c r="D21"/>
  <c r="F21" s="1"/>
  <c r="C45" i="8"/>
  <c r="F45"/>
  <c r="F41"/>
  <c r="F40"/>
  <c r="F39"/>
  <c r="F38"/>
  <c r="F37"/>
  <c r="F35"/>
  <c r="F33"/>
  <c r="F32"/>
  <c r="E31"/>
  <c r="F30"/>
  <c r="F29"/>
  <c r="E28"/>
  <c r="D28"/>
  <c r="F27"/>
  <c r="F26"/>
  <c r="F25"/>
  <c r="F24"/>
  <c r="F23"/>
  <c r="F22"/>
  <c r="E21"/>
  <c r="E42" s="1"/>
  <c r="E20"/>
  <c r="D20"/>
  <c r="C20"/>
  <c r="F19"/>
  <c r="F18"/>
  <c r="F17"/>
  <c r="F16"/>
  <c r="E7"/>
  <c r="D33" i="7"/>
  <c r="D35"/>
  <c r="F35" s="1"/>
  <c r="F33"/>
  <c r="D32"/>
  <c r="D34" s="1"/>
  <c r="F34" s="1"/>
  <c r="D17"/>
  <c r="D20" s="1"/>
  <c r="F16"/>
  <c r="C45"/>
  <c r="F45"/>
  <c r="F41"/>
  <c r="F40"/>
  <c r="F39"/>
  <c r="F38"/>
  <c r="F37"/>
  <c r="E31"/>
  <c r="F30"/>
  <c r="F29"/>
  <c r="E28"/>
  <c r="D28"/>
  <c r="F27"/>
  <c r="F26"/>
  <c r="F25"/>
  <c r="F24"/>
  <c r="F23"/>
  <c r="F22"/>
  <c r="E21"/>
  <c r="E42" s="1"/>
  <c r="E20"/>
  <c r="C20"/>
  <c r="F19"/>
  <c r="F18"/>
  <c r="E7"/>
  <c r="D35" i="6"/>
  <c r="D35" i="10" s="1"/>
  <c r="F35" s="1"/>
  <c r="D37" i="6"/>
  <c r="D37" i="10" s="1"/>
  <c r="F37" s="1"/>
  <c r="D33" i="6"/>
  <c r="D33" i="10" s="1"/>
  <c r="F33" s="1"/>
  <c r="D32" i="6"/>
  <c r="D30"/>
  <c r="D30" i="10" s="1"/>
  <c r="F30" s="1"/>
  <c r="D29" i="6"/>
  <c r="D29" i="10" s="1"/>
  <c r="F29" s="1"/>
  <c r="D17" i="6"/>
  <c r="D17" i="10" s="1"/>
  <c r="D20" s="1"/>
  <c r="F20" s="1"/>
  <c r="D16" i="6"/>
  <c r="D16" i="10" s="1"/>
  <c r="E7" i="6"/>
  <c r="F17" i="10" l="1"/>
  <c r="F28" i="8"/>
  <c r="D28" i="10"/>
  <c r="F28" s="1"/>
  <c r="F16"/>
  <c r="D44"/>
  <c r="F44" s="1"/>
  <c r="D34" i="6"/>
  <c r="D34" i="10" s="1"/>
  <c r="F34" s="1"/>
  <c r="D32"/>
  <c r="D42" i="9"/>
  <c r="F34" i="8"/>
  <c r="F20"/>
  <c r="D31"/>
  <c r="F31" s="1"/>
  <c r="F20" i="7"/>
  <c r="F28"/>
  <c r="F17"/>
  <c r="D31"/>
  <c r="F31" s="1"/>
  <c r="F32"/>
  <c r="D44" i="6"/>
  <c r="C44" i="7" s="1"/>
  <c r="D44" s="1"/>
  <c r="C20" i="6"/>
  <c r="F44" i="7" l="1"/>
  <c r="C44" i="8"/>
  <c r="D44" s="1"/>
  <c r="F32" i="10"/>
  <c r="D31"/>
  <c r="F31" s="1"/>
  <c r="F42" i="9"/>
  <c r="D21" i="8"/>
  <c r="F21" s="1"/>
  <c r="D21" i="7"/>
  <c r="F21" s="1"/>
  <c r="F40" i="6"/>
  <c r="F35"/>
  <c r="F16"/>
  <c r="F25"/>
  <c r="F27"/>
  <c r="F23"/>
  <c r="E28"/>
  <c r="F19"/>
  <c r="F26"/>
  <c r="F24"/>
  <c r="F33"/>
  <c r="F38"/>
  <c r="F22"/>
  <c r="F29"/>
  <c r="D31"/>
  <c r="F34"/>
  <c r="F39"/>
  <c r="F41"/>
  <c r="F37"/>
  <c r="F45"/>
  <c r="F32"/>
  <c r="F44"/>
  <c r="D28"/>
  <c r="E31"/>
  <c r="F18"/>
  <c r="F17"/>
  <c r="E21"/>
  <c r="F30"/>
  <c r="E20"/>
  <c r="D20"/>
  <c r="D21" i="10" l="1"/>
  <c r="D42" s="1"/>
  <c r="D43" s="1"/>
  <c r="F43" s="1"/>
  <c r="F44" i="8"/>
  <c r="C44" i="9"/>
  <c r="D44" s="1"/>
  <c r="F21" i="10"/>
  <c r="F42"/>
  <c r="D42" i="8"/>
  <c r="F42" s="1"/>
  <c r="D42" i="7"/>
  <c r="F42" s="1"/>
  <c r="D21" i="6"/>
  <c r="F21" s="1"/>
  <c r="F20"/>
  <c r="F28"/>
  <c r="F31"/>
  <c r="E42"/>
  <c r="F44" i="9" l="1"/>
  <c r="C44" i="10"/>
  <c r="D42" i="6"/>
  <c r="D43" s="1"/>
  <c r="C43" i="7" s="1"/>
  <c r="D43" s="1"/>
  <c r="F43" l="1"/>
  <c r="C43" i="8"/>
  <c r="D43" s="1"/>
  <c r="F42" i="6"/>
  <c r="F43"/>
  <c r="F43" i="8" l="1"/>
  <c r="C43" i="9"/>
  <c r="D43" s="1"/>
  <c r="F43" l="1"/>
  <c r="C43" i="10"/>
</calcChain>
</file>

<file path=xl/sharedStrings.xml><?xml version="1.0" encoding="utf-8"?>
<sst xmlns="http://schemas.openxmlformats.org/spreadsheetml/2006/main" count="221" uniqueCount="56">
  <si>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</si>
  <si>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</si>
  <si>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</si>
  <si>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</si>
  <si>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</si>
  <si>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</si>
  <si>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</si>
  <si>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</si>
  <si>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</si>
  <si>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</si>
  <si>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</si>
  <si>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</si>
  <si>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</si>
  <si>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</si>
  <si>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</si>
  <si>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</si>
  <si>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</si>
  <si>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</si>
  <si>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</si>
  <si>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</si>
  <si>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</si>
  <si>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</si>
  <si>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</si>
  <si>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</si>
  <si>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</si>
  <si>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</si>
  <si>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</si>
  <si>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</si>
  <si>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</si>
  <si>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</si>
  <si>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</si>
  <si>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</si>
  <si>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21,28; 13,60</t>
  </si>
  <si>
    <t>Задолженность по коммун.услугам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</si>
  <si>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</si>
  <si>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</si>
  <si>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</si>
  <si>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</si>
  <si>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</si>
  <si>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Налог УСН</t>
  </si>
  <si>
    <t>Общеэксплуатац.расходы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</si>
  <si>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1 квартал 2019   год</t>
  </si>
  <si>
    <t>Остаток неиспользованных средств за 1-й кв.19г.</t>
  </si>
  <si>
    <t>Остаток неиспользованных средств на 01.04.19г.</t>
  </si>
  <si>
    <t>Всего за 4 квартал 2018</t>
  </si>
  <si>
    <t>Остаток неиспользованных средств на 01.07.19г.</t>
  </si>
  <si>
    <t>Остаток неиспользованных средств за 2-й кв.19г.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</si>
  <si>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2 квартал 2019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</si>
  <si>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3 квартал 2019   год</t>
  </si>
  <si>
    <t>Остаток неиспользованных средств за 3-й кв.19г.</t>
  </si>
  <si>
    <t>Остаток неиспользованных средств на 01.10.19г.</t>
  </si>
  <si>
    <t>Остаток неиспользованных средств за 4-й кв.19г.</t>
  </si>
  <si>
    <t>Остаток неиспользованных средств на 01.01.2020г.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</si>
  <si>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4 квартал 2019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</si>
  <si>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2019   год</t>
  </si>
  <si>
    <t>Остаток неиспользованных средств за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</si>
</sst>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opLeftCell="A27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7"/>
      <c r="G1" s="5"/>
      <c r="H1" s="5"/>
    </row>
    <row r="2" spans="2:9" ht="0.75" hidden="1" customHeight="1">
      <c r="B2" s="5"/>
      <c r="C2" s="5"/>
      <c r="D2" s="5"/>
      <c r="E2" s="5"/>
      <c r="F2" s="38"/>
      <c r="G2" s="5"/>
      <c r="H2" s="5"/>
      <c r="I2" s="5"/>
    </row>
    <row r="3" spans="2:9" ht="24.75" hidden="1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41</v>
      </c>
      <c r="C4" s="39"/>
      <c r="D4" s="40"/>
      <c r="E4" s="40"/>
      <c r="F4" s="40"/>
      <c r="G4" s="5"/>
      <c r="H4" s="5"/>
      <c r="I4" s="5"/>
    </row>
    <row r="5" spans="2:9" ht="4.5" customHeight="1" thickBot="1"/>
    <row r="6" spans="2:9" ht="12">
      <c r="B6" s="41" t="s">
        <v>0</v>
      </c>
      <c r="C6" s="42"/>
      <c r="D6" s="43"/>
      <c r="E6" s="44" t="s">
        <v>20</v>
      </c>
      <c r="F6" s="45"/>
    </row>
    <row r="7" spans="2:9" ht="12">
      <c r="B7" s="25" t="s">
        <v>1</v>
      </c>
      <c r="C7" s="26"/>
      <c r="D7" s="27"/>
      <c r="E7" s="28">
        <f>4932.3</f>
        <v>4932.3</v>
      </c>
      <c r="F7" s="29"/>
    </row>
    <row r="8" spans="2:9" ht="10.5" customHeight="1">
      <c r="B8" s="25" t="s">
        <v>2</v>
      </c>
      <c r="C8" s="26"/>
      <c r="D8" s="27"/>
      <c r="E8" s="28">
        <v>62.5</v>
      </c>
      <c r="F8" s="29"/>
    </row>
    <row r="9" spans="2:9" ht="11.25" customHeight="1">
      <c r="B9" s="25" t="s">
        <v>3</v>
      </c>
      <c r="C9" s="26"/>
      <c r="D9" s="27"/>
      <c r="E9" s="28">
        <v>559.5</v>
      </c>
      <c r="F9" s="29"/>
    </row>
    <row r="10" spans="2:9" ht="12">
      <c r="B10" s="25" t="s">
        <v>4</v>
      </c>
      <c r="C10" s="26"/>
      <c r="D10" s="27"/>
      <c r="E10" s="28"/>
      <c r="F10" s="29"/>
    </row>
    <row r="11" spans="2:9" ht="12">
      <c r="B11" s="25" t="s">
        <v>21</v>
      </c>
      <c r="C11" s="26"/>
      <c r="D11" s="27"/>
      <c r="E11" s="28">
        <v>134</v>
      </c>
      <c r="F11" s="29"/>
    </row>
    <row r="12" spans="2:9" ht="25.5" customHeight="1" thickBot="1">
      <c r="B12" s="30" t="s">
        <v>5</v>
      </c>
      <c r="C12" s="31"/>
      <c r="D12" s="32"/>
      <c r="E12" s="33" t="s">
        <v>32</v>
      </c>
      <c r="F12" s="3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 t="s">
        <v>44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f>250523.4+2696.25</f>
        <v>253219.65</v>
      </c>
      <c r="E16" s="6"/>
      <c r="F16" s="6">
        <f>SUM(D16,E16)</f>
        <v>253219.65</v>
      </c>
    </row>
    <row r="17" spans="2:6">
      <c r="B17" s="14" t="s">
        <v>30</v>
      </c>
      <c r="C17" s="14"/>
      <c r="D17" s="18">
        <f>1797.5+242731.95</f>
        <v>244529.45</v>
      </c>
      <c r="E17" s="6"/>
      <c r="F17" s="6">
        <f t="shared" ref="F17:F45" si="0">SUM(D17,E17)</f>
        <v>244529.45</v>
      </c>
    </row>
    <row r="18" spans="2:6" ht="11.25" customHeight="1">
      <c r="B18" s="15" t="s">
        <v>34</v>
      </c>
      <c r="C18" s="15"/>
      <c r="D18" s="18">
        <v>5130</v>
      </c>
      <c r="E18" s="6"/>
      <c r="F18" s="6">
        <f t="shared" si="0"/>
        <v>5130</v>
      </c>
    </row>
    <row r="19" spans="2:6" ht="11.25" customHeight="1">
      <c r="B19" s="15" t="s">
        <v>35</v>
      </c>
      <c r="C19" s="15"/>
      <c r="D19" s="18">
        <v>5769.94</v>
      </c>
      <c r="E19" s="6"/>
      <c r="F19" s="6">
        <f t="shared" si="0"/>
        <v>5769.94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255429.39</v>
      </c>
      <c r="E20" s="15">
        <f>E17+E18+E19</f>
        <v>0</v>
      </c>
      <c r="F20" s="16">
        <f t="shared" si="0"/>
        <v>255429.39</v>
      </c>
    </row>
    <row r="21" spans="2:6" ht="13.5" customHeight="1">
      <c r="B21" s="11" t="s">
        <v>9</v>
      </c>
      <c r="C21" s="11"/>
      <c r="D21" s="20">
        <f>D22+D23+D24+D25+D26+D27+D28+D31+D35+D37+D38+D39+D40+D41+D36</f>
        <v>254798.03</v>
      </c>
      <c r="E21" s="16">
        <f>SUM(E22:E27)</f>
        <v>0</v>
      </c>
      <c r="F21" s="16">
        <f t="shared" si="0"/>
        <v>254798.03</v>
      </c>
    </row>
    <row r="22" spans="2:6" ht="13.5" customHeight="1">
      <c r="B22" s="12" t="s">
        <v>10</v>
      </c>
      <c r="C22" s="12"/>
      <c r="D22" s="18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18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18">
        <v>0</v>
      </c>
      <c r="E24" s="6"/>
      <c r="F24" s="6">
        <f t="shared" si="0"/>
        <v>0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0">
        <f>D29+D30</f>
        <v>75964.17</v>
      </c>
      <c r="E28" s="16">
        <f>SUM(E29:E30)</f>
        <v>0</v>
      </c>
      <c r="F28" s="16">
        <f t="shared" si="0"/>
        <v>75964.17</v>
      </c>
    </row>
    <row r="29" spans="2:6" ht="24">
      <c r="B29" s="13" t="s">
        <v>16</v>
      </c>
      <c r="C29" s="13"/>
      <c r="D29" s="18">
        <f>48622.17</f>
        <v>48622.17</v>
      </c>
      <c r="E29" s="6"/>
      <c r="F29" s="6">
        <f t="shared" si="0"/>
        <v>48622.17</v>
      </c>
    </row>
    <row r="30" spans="2:6" ht="24" customHeight="1">
      <c r="B30" s="13" t="s">
        <v>17</v>
      </c>
      <c r="C30" s="13"/>
      <c r="D30" s="18">
        <f>27342</f>
        <v>27342</v>
      </c>
      <c r="E30" s="6"/>
      <c r="F30" s="6">
        <f t="shared" si="0"/>
        <v>27342</v>
      </c>
    </row>
    <row r="31" spans="2:6" ht="12">
      <c r="B31" s="11" t="s">
        <v>36</v>
      </c>
      <c r="C31" s="11"/>
      <c r="D31" s="20">
        <f>D32+D33+D34</f>
        <v>71991.95</v>
      </c>
      <c r="E31" s="20">
        <f>E32+E33+E34</f>
        <v>0</v>
      </c>
      <c r="F31" s="16">
        <f t="shared" si="0"/>
        <v>71991.95</v>
      </c>
    </row>
    <row r="32" spans="2:6" ht="12">
      <c r="B32" s="12" t="s">
        <v>15</v>
      </c>
      <c r="C32" s="12"/>
      <c r="D32" s="18">
        <f>130+5252.85</f>
        <v>5382.85</v>
      </c>
      <c r="E32" s="6"/>
      <c r="F32" s="6">
        <f>SUM(D32,E32)</f>
        <v>5382.85</v>
      </c>
    </row>
    <row r="33" spans="2:6" ht="24">
      <c r="B33" s="13" t="s">
        <v>37</v>
      </c>
      <c r="C33" s="13"/>
      <c r="D33" s="18">
        <f>2604+41185.1</f>
        <v>43789.1</v>
      </c>
      <c r="E33" s="6"/>
      <c r="F33" s="6">
        <f t="shared" si="0"/>
        <v>43789.1</v>
      </c>
    </row>
    <row r="34" spans="2:6" ht="12">
      <c r="B34" s="13" t="s">
        <v>29</v>
      </c>
      <c r="C34" s="13"/>
      <c r="D34" s="18">
        <f>22600+5602.85-D32</f>
        <v>22820</v>
      </c>
      <c r="E34" s="6"/>
      <c r="F34" s="6">
        <f>SUM(D34,E34)</f>
        <v>22820</v>
      </c>
    </row>
    <row r="35" spans="2:6" ht="12">
      <c r="B35" s="11" t="s">
        <v>40</v>
      </c>
      <c r="C35" s="11"/>
      <c r="D35" s="18">
        <f>3121.79+1231.9+98.3-21.03-209.82</f>
        <v>4221.1400000000012</v>
      </c>
      <c r="E35" s="6"/>
      <c r="F35" s="6">
        <f t="shared" si="0"/>
        <v>4221.1400000000012</v>
      </c>
    </row>
    <row r="36" spans="2:6" ht="12">
      <c r="B36" s="11" t="s">
        <v>39</v>
      </c>
      <c r="C36" s="11"/>
      <c r="D36" s="18">
        <v>10762.74</v>
      </c>
      <c r="E36" s="6"/>
      <c r="F36" s="6"/>
    </row>
    <row r="37" spans="2:6" ht="12">
      <c r="B37" s="11" t="s">
        <v>22</v>
      </c>
      <c r="C37" s="11"/>
      <c r="D37" s="18">
        <f>800+800+800+400</f>
        <v>2800</v>
      </c>
      <c r="E37" s="6"/>
      <c r="F37" s="6">
        <f t="shared" si="0"/>
        <v>2800</v>
      </c>
    </row>
    <row r="38" spans="2:6" ht="12">
      <c r="B38" s="11" t="s">
        <v>14</v>
      </c>
      <c r="C38" s="11"/>
      <c r="D38" s="18">
        <v>12020.78</v>
      </c>
      <c r="E38" s="6"/>
      <c r="F38" s="6">
        <f t="shared" si="0"/>
        <v>12020.78</v>
      </c>
    </row>
    <row r="39" spans="2:6" ht="24" customHeight="1">
      <c r="B39" s="10" t="s">
        <v>26</v>
      </c>
      <c r="C39" s="10"/>
      <c r="D39" s="18">
        <v>50643.93</v>
      </c>
      <c r="E39" s="6"/>
      <c r="F39" s="6">
        <f t="shared" si="0"/>
        <v>50643.93</v>
      </c>
    </row>
    <row r="40" spans="2:6" ht="21" customHeight="1">
      <c r="B40" s="10" t="s">
        <v>27</v>
      </c>
      <c r="C40" s="10"/>
      <c r="D40" s="18">
        <v>2550</v>
      </c>
      <c r="E40" s="6"/>
      <c r="F40" s="6">
        <f t="shared" si="0"/>
        <v>2550</v>
      </c>
    </row>
    <row r="41" spans="2:6" ht="15.75" customHeight="1">
      <c r="B41" s="10" t="s">
        <v>28</v>
      </c>
      <c r="C41" s="10"/>
      <c r="D41" s="18">
        <v>700</v>
      </c>
      <c r="E41" s="6"/>
      <c r="F41" s="6">
        <f t="shared" si="0"/>
        <v>700</v>
      </c>
    </row>
    <row r="42" spans="2:6" ht="12.75" customHeight="1">
      <c r="B42" s="11" t="s">
        <v>42</v>
      </c>
      <c r="C42" s="11"/>
      <c r="D42" s="20">
        <f>D20-D21</f>
        <v>631.36000000001513</v>
      </c>
      <c r="E42" s="16">
        <f>E18-(E21+E28+E38+E32+E33+E34+E39)</f>
        <v>0</v>
      </c>
      <c r="F42" s="16">
        <f>SUM(D42,E42)</f>
        <v>631.36000000001513</v>
      </c>
    </row>
    <row r="43" spans="2:6" ht="12.75" customHeight="1">
      <c r="B43" s="16" t="s">
        <v>43</v>
      </c>
      <c r="C43" s="16">
        <v>9835.73</v>
      </c>
      <c r="D43" s="18">
        <f>D42+C43</f>
        <v>10467.090000000015</v>
      </c>
      <c r="E43" s="6"/>
      <c r="F43" s="6">
        <f t="shared" si="0"/>
        <v>10467.090000000015</v>
      </c>
    </row>
    <row r="44" spans="2:6" ht="12">
      <c r="B44" s="11" t="s">
        <v>31</v>
      </c>
      <c r="C44" s="11">
        <v>59855.68</v>
      </c>
      <c r="D44" s="18">
        <f>D16-D17+C44</f>
        <v>68545.879999999976</v>
      </c>
      <c r="E44" s="6"/>
      <c r="F44" s="6">
        <f t="shared" si="0"/>
        <v>68545.879999999976</v>
      </c>
    </row>
    <row r="45" spans="2:6" ht="12">
      <c r="B45" s="11" t="s">
        <v>33</v>
      </c>
      <c r="C45" s="11">
        <v>133077.23000000001</v>
      </c>
      <c r="D45" s="18">
        <v>174080.69</v>
      </c>
      <c r="E45" s="6"/>
      <c r="F45" s="6">
        <f t="shared" si="0"/>
        <v>174080.69</v>
      </c>
    </row>
    <row r="46" spans="2:6" ht="83.25" customHeight="1">
      <c r="B46" s="17" t="s">
        <v>25</v>
      </c>
      <c r="C46" s="17"/>
      <c r="E46" s="35"/>
      <c r="F46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6:F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opLeftCell="A19" zoomScale="130" zoomScaleNormal="130" workbookViewId="0">
      <selection activeCell="D16" sqref="D16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7"/>
      <c r="G1" s="5"/>
      <c r="H1" s="5"/>
    </row>
    <row r="2" spans="2:9" ht="0.75" hidden="1" customHeight="1">
      <c r="B2" s="5"/>
      <c r="C2" s="5"/>
      <c r="D2" s="5"/>
      <c r="E2" s="5"/>
      <c r="F2" s="38"/>
      <c r="G2" s="5"/>
      <c r="H2" s="5"/>
      <c r="I2" s="5"/>
    </row>
    <row r="3" spans="2:9" ht="24.75" hidden="1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47</v>
      </c>
      <c r="C4" s="39"/>
      <c r="D4" s="40"/>
      <c r="E4" s="40"/>
      <c r="F4" s="40"/>
      <c r="G4" s="5"/>
      <c r="H4" s="5"/>
      <c r="I4" s="5"/>
    </row>
    <row r="5" spans="2:9" ht="4.5" customHeight="1" thickBot="1"/>
    <row r="6" spans="2:9" ht="12">
      <c r="B6" s="41" t="s">
        <v>0</v>
      </c>
      <c r="C6" s="42"/>
      <c r="D6" s="43"/>
      <c r="E6" s="44" t="s">
        <v>20</v>
      </c>
      <c r="F6" s="45"/>
    </row>
    <row r="7" spans="2:9" ht="12">
      <c r="B7" s="25" t="s">
        <v>1</v>
      </c>
      <c r="C7" s="26"/>
      <c r="D7" s="27"/>
      <c r="E7" s="28">
        <f>4932.3</f>
        <v>4932.3</v>
      </c>
      <c r="F7" s="29"/>
    </row>
    <row r="8" spans="2:9" ht="10.5" customHeight="1">
      <c r="B8" s="25" t="s">
        <v>2</v>
      </c>
      <c r="C8" s="26"/>
      <c r="D8" s="27"/>
      <c r="E8" s="28">
        <v>62.5</v>
      </c>
      <c r="F8" s="29"/>
    </row>
    <row r="9" spans="2:9" ht="11.25" customHeight="1">
      <c r="B9" s="25" t="s">
        <v>3</v>
      </c>
      <c r="C9" s="26"/>
      <c r="D9" s="27"/>
      <c r="E9" s="28">
        <v>559.5</v>
      </c>
      <c r="F9" s="29"/>
    </row>
    <row r="10" spans="2:9" ht="12">
      <c r="B10" s="25" t="s">
        <v>4</v>
      </c>
      <c r="C10" s="26"/>
      <c r="D10" s="27"/>
      <c r="E10" s="28"/>
      <c r="F10" s="29"/>
    </row>
    <row r="11" spans="2:9" ht="12">
      <c r="B11" s="25" t="s">
        <v>21</v>
      </c>
      <c r="C11" s="26"/>
      <c r="D11" s="27"/>
      <c r="E11" s="28">
        <v>134</v>
      </c>
      <c r="F11" s="29"/>
    </row>
    <row r="12" spans="2:9" ht="25.5" customHeight="1" thickBot="1">
      <c r="B12" s="30" t="s">
        <v>5</v>
      </c>
      <c r="C12" s="31"/>
      <c r="D12" s="32"/>
      <c r="E12" s="33" t="s">
        <v>32</v>
      </c>
      <c r="F12" s="3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v>253219.65</v>
      </c>
      <c r="E16" s="6"/>
      <c r="F16" s="6">
        <f>SUM(D16,E16)</f>
        <v>253219.65</v>
      </c>
    </row>
    <row r="17" spans="2:6">
      <c r="B17" s="14" t="s">
        <v>30</v>
      </c>
      <c r="C17" s="14"/>
      <c r="D17" s="18">
        <f>2696.25+243694.62</f>
        <v>246390.87</v>
      </c>
      <c r="E17" s="6"/>
      <c r="F17" s="6">
        <f t="shared" ref="F17:F45" si="0">SUM(D17,E17)</f>
        <v>246390.87</v>
      </c>
    </row>
    <row r="18" spans="2:6" ht="11.25" customHeight="1">
      <c r="B18" s="15" t="s">
        <v>34</v>
      </c>
      <c r="C18" s="15"/>
      <c r="D18" s="18">
        <v>4644</v>
      </c>
      <c r="E18" s="6"/>
      <c r="F18" s="6">
        <f t="shared" si="0"/>
        <v>4644</v>
      </c>
    </row>
    <row r="19" spans="2:6" ht="11.25" customHeight="1">
      <c r="B19" s="15" t="s">
        <v>35</v>
      </c>
      <c r="C19" s="15"/>
      <c r="D19" s="18">
        <v>5978.97</v>
      </c>
      <c r="E19" s="6"/>
      <c r="F19" s="6">
        <f t="shared" si="0"/>
        <v>5978.97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257013.84</v>
      </c>
      <c r="E20" s="15">
        <f>E17+E18+E19</f>
        <v>0</v>
      </c>
      <c r="F20" s="16">
        <f t="shared" si="0"/>
        <v>257013.84</v>
      </c>
    </row>
    <row r="21" spans="2:6" ht="13.5" customHeight="1">
      <c r="B21" s="11" t="s">
        <v>9</v>
      </c>
      <c r="C21" s="11"/>
      <c r="D21" s="20">
        <f>D22+D23+D24+D25+D26+D27+D28+D31+D35+D37+D38+D39+D40+D41+D36</f>
        <v>226276.11</v>
      </c>
      <c r="E21" s="16">
        <f>SUM(E22:E27)</f>
        <v>0</v>
      </c>
      <c r="F21" s="16">
        <f t="shared" si="0"/>
        <v>226276.11</v>
      </c>
    </row>
    <row r="22" spans="2:6" ht="13.5" customHeight="1">
      <c r="B22" s="12" t="s">
        <v>10</v>
      </c>
      <c r="C22" s="12"/>
      <c r="D22" s="18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18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18">
        <v>0</v>
      </c>
      <c r="E24" s="6"/>
      <c r="F24" s="6">
        <f t="shared" si="0"/>
        <v>0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0">
        <f>D29+D30</f>
        <v>57808.800000000003</v>
      </c>
      <c r="E28" s="16">
        <f>SUM(E29:E30)</f>
        <v>0</v>
      </c>
      <c r="F28" s="16">
        <f t="shared" si="0"/>
        <v>57808.800000000003</v>
      </c>
    </row>
    <row r="29" spans="2:6" ht="24">
      <c r="B29" s="13" t="s">
        <v>16</v>
      </c>
      <c r="C29" s="13"/>
      <c r="D29" s="18">
        <v>30466.799999999999</v>
      </c>
      <c r="E29" s="6"/>
      <c r="F29" s="6">
        <f t="shared" si="0"/>
        <v>30466.799999999999</v>
      </c>
    </row>
    <row r="30" spans="2:6" ht="24" customHeight="1">
      <c r="B30" s="13" t="s">
        <v>17</v>
      </c>
      <c r="C30" s="13"/>
      <c r="D30" s="18">
        <v>27342</v>
      </c>
      <c r="E30" s="6"/>
      <c r="F30" s="6">
        <f t="shared" si="0"/>
        <v>27342</v>
      </c>
    </row>
    <row r="31" spans="2:6" ht="12">
      <c r="B31" s="11" t="s">
        <v>36</v>
      </c>
      <c r="C31" s="11"/>
      <c r="D31" s="20">
        <f>D32+D33+D34</f>
        <v>73508.59</v>
      </c>
      <c r="E31" s="20">
        <f>E32+E33+E34</f>
        <v>0</v>
      </c>
      <c r="F31" s="16">
        <f t="shared" si="0"/>
        <v>73508.59</v>
      </c>
    </row>
    <row r="32" spans="2:6" ht="12">
      <c r="B32" s="12" t="s">
        <v>15</v>
      </c>
      <c r="C32" s="12"/>
      <c r="D32" s="18">
        <f>2803.85</f>
        <v>2803.85</v>
      </c>
      <c r="E32" s="6"/>
      <c r="F32" s="6">
        <f>SUM(D32,E32)</f>
        <v>2803.85</v>
      </c>
    </row>
    <row r="33" spans="2:6" ht="24">
      <c r="B33" s="13" t="s">
        <v>37</v>
      </c>
      <c r="C33" s="13"/>
      <c r="D33" s="18">
        <f>39626.74+2000</f>
        <v>41626.74</v>
      </c>
      <c r="E33" s="6"/>
      <c r="F33" s="6">
        <f t="shared" si="0"/>
        <v>41626.74</v>
      </c>
    </row>
    <row r="34" spans="2:6" ht="12">
      <c r="B34" s="13" t="s">
        <v>29</v>
      </c>
      <c r="C34" s="13"/>
      <c r="D34" s="18">
        <f>12794.85+350+18737-D32</f>
        <v>29078</v>
      </c>
      <c r="E34" s="6"/>
      <c r="F34" s="6">
        <f>SUM(D34,E34)</f>
        <v>29078</v>
      </c>
    </row>
    <row r="35" spans="2:6" ht="12">
      <c r="B35" s="11" t="s">
        <v>40</v>
      </c>
      <c r="C35" s="11"/>
      <c r="D35" s="18">
        <f>3430.61</f>
        <v>3430.61</v>
      </c>
      <c r="E35" s="6"/>
      <c r="F35" s="6">
        <f t="shared" si="0"/>
        <v>3430.61</v>
      </c>
    </row>
    <row r="36" spans="2:6" ht="12">
      <c r="B36" s="11" t="s">
        <v>39</v>
      </c>
      <c r="C36" s="11"/>
      <c r="D36" s="18">
        <v>0</v>
      </c>
      <c r="E36" s="6"/>
      <c r="F36" s="6"/>
    </row>
    <row r="37" spans="2:6" ht="12">
      <c r="B37" s="11" t="s">
        <v>22</v>
      </c>
      <c r="C37" s="11"/>
      <c r="D37" s="18">
        <v>2604</v>
      </c>
      <c r="E37" s="6"/>
      <c r="F37" s="6">
        <f t="shared" si="0"/>
        <v>2604</v>
      </c>
    </row>
    <row r="38" spans="2:6" ht="12">
      <c r="B38" s="11" t="s">
        <v>14</v>
      </c>
      <c r="C38" s="11"/>
      <c r="D38" s="18">
        <v>11936.86</v>
      </c>
      <c r="E38" s="6"/>
      <c r="F38" s="6">
        <f t="shared" si="0"/>
        <v>11936.86</v>
      </c>
    </row>
    <row r="39" spans="2:6" ht="24" customHeight="1">
      <c r="B39" s="10" t="s">
        <v>26</v>
      </c>
      <c r="C39" s="10"/>
      <c r="D39" s="18">
        <v>50643.93</v>
      </c>
      <c r="E39" s="6"/>
      <c r="F39" s="6">
        <f t="shared" si="0"/>
        <v>50643.93</v>
      </c>
    </row>
    <row r="40" spans="2:6" ht="21" customHeight="1">
      <c r="B40" s="10" t="s">
        <v>27</v>
      </c>
      <c r="C40" s="10"/>
      <c r="D40" s="18">
        <v>2500</v>
      </c>
      <c r="E40" s="6"/>
      <c r="F40" s="6">
        <f t="shared" si="0"/>
        <v>2500</v>
      </c>
    </row>
    <row r="41" spans="2:6" ht="15.75" customHeight="1">
      <c r="B41" s="10" t="s">
        <v>28</v>
      </c>
      <c r="C41" s="10"/>
      <c r="D41" s="18">
        <v>700</v>
      </c>
      <c r="E41" s="6"/>
      <c r="F41" s="6">
        <f t="shared" si="0"/>
        <v>700</v>
      </c>
    </row>
    <row r="42" spans="2:6" ht="12.75" customHeight="1">
      <c r="B42" s="11" t="s">
        <v>46</v>
      </c>
      <c r="C42" s="11"/>
      <c r="D42" s="20">
        <f>D20-D21</f>
        <v>30737.73000000001</v>
      </c>
      <c r="E42" s="16">
        <f>E18-(E21+E28+E38+E32+E33+E34+E39)</f>
        <v>0</v>
      </c>
      <c r="F42" s="16">
        <f>SUM(D42,E42)</f>
        <v>30737.73000000001</v>
      </c>
    </row>
    <row r="43" spans="2:6" ht="12.75" customHeight="1">
      <c r="B43" s="16" t="s">
        <v>45</v>
      </c>
      <c r="C43" s="16">
        <f>'1 квартал'!D43</f>
        <v>10467.090000000015</v>
      </c>
      <c r="D43" s="18">
        <f>D42+C43</f>
        <v>41204.820000000022</v>
      </c>
      <c r="E43" s="6"/>
      <c r="F43" s="6">
        <f t="shared" si="0"/>
        <v>41204.820000000022</v>
      </c>
    </row>
    <row r="44" spans="2:6" ht="12">
      <c r="B44" s="11" t="s">
        <v>31</v>
      </c>
      <c r="C44" s="11">
        <f>'1 квартал'!D44</f>
        <v>68545.879999999976</v>
      </c>
      <c r="D44" s="18">
        <f>D16-D17+C44</f>
        <v>75374.659999999974</v>
      </c>
      <c r="E44" s="6"/>
      <c r="F44" s="6">
        <f t="shared" si="0"/>
        <v>75374.659999999974</v>
      </c>
    </row>
    <row r="45" spans="2:6" ht="12">
      <c r="B45" s="11" t="s">
        <v>33</v>
      </c>
      <c r="C45" s="11">
        <f>'1 квартал'!D45</f>
        <v>174080.69</v>
      </c>
      <c r="D45" s="18">
        <v>176078.5</v>
      </c>
      <c r="E45" s="6"/>
      <c r="F45" s="6">
        <f t="shared" si="0"/>
        <v>176078.5</v>
      </c>
    </row>
    <row r="46" spans="2:6" ht="83.25" customHeight="1">
      <c r="B46" s="22" t="s">
        <v>25</v>
      </c>
      <c r="C46" s="22"/>
      <c r="E46" s="35"/>
      <c r="F46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6:F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opLeftCell="A16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7"/>
      <c r="G1" s="5"/>
      <c r="H1" s="5"/>
    </row>
    <row r="2" spans="2:9" ht="0.75" hidden="1" customHeight="1">
      <c r="B2" s="5"/>
      <c r="C2" s="5"/>
      <c r="D2" s="5"/>
      <c r="E2" s="5"/>
      <c r="F2" s="38"/>
      <c r="G2" s="5"/>
      <c r="H2" s="5"/>
      <c r="I2" s="5"/>
    </row>
    <row r="3" spans="2:9" ht="24.75" hidden="1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48</v>
      </c>
      <c r="C4" s="39"/>
      <c r="D4" s="40"/>
      <c r="E4" s="40"/>
      <c r="F4" s="40"/>
      <c r="G4" s="5"/>
      <c r="H4" s="5"/>
      <c r="I4" s="5"/>
    </row>
    <row r="5" spans="2:9" ht="4.5" customHeight="1" thickBot="1"/>
    <row r="6" spans="2:9" ht="12">
      <c r="B6" s="41" t="s">
        <v>0</v>
      </c>
      <c r="C6" s="42"/>
      <c r="D6" s="43"/>
      <c r="E6" s="44" t="s">
        <v>20</v>
      </c>
      <c r="F6" s="45"/>
    </row>
    <row r="7" spans="2:9" ht="12">
      <c r="B7" s="25" t="s">
        <v>1</v>
      </c>
      <c r="C7" s="26"/>
      <c r="D7" s="27"/>
      <c r="E7" s="28">
        <f>4932.3</f>
        <v>4932.3</v>
      </c>
      <c r="F7" s="29"/>
    </row>
    <row r="8" spans="2:9" ht="10.5" customHeight="1">
      <c r="B8" s="25" t="s">
        <v>2</v>
      </c>
      <c r="C8" s="26"/>
      <c r="D8" s="27"/>
      <c r="E8" s="28">
        <v>62.5</v>
      </c>
      <c r="F8" s="29"/>
    </row>
    <row r="9" spans="2:9" ht="11.25" customHeight="1">
      <c r="B9" s="25" t="s">
        <v>3</v>
      </c>
      <c r="C9" s="26"/>
      <c r="D9" s="27"/>
      <c r="E9" s="28">
        <v>559.5</v>
      </c>
      <c r="F9" s="29"/>
    </row>
    <row r="10" spans="2:9" ht="12">
      <c r="B10" s="25" t="s">
        <v>4</v>
      </c>
      <c r="C10" s="26"/>
      <c r="D10" s="27"/>
      <c r="E10" s="28"/>
      <c r="F10" s="29"/>
    </row>
    <row r="11" spans="2:9" ht="12">
      <c r="B11" s="25" t="s">
        <v>21</v>
      </c>
      <c r="C11" s="26"/>
      <c r="D11" s="27"/>
      <c r="E11" s="28">
        <v>134</v>
      </c>
      <c r="F11" s="29"/>
    </row>
    <row r="12" spans="2:9" ht="25.5" customHeight="1" thickBot="1">
      <c r="B12" s="30" t="s">
        <v>5</v>
      </c>
      <c r="C12" s="31"/>
      <c r="D12" s="32"/>
      <c r="E12" s="33" t="s">
        <v>32</v>
      </c>
      <c r="F12" s="3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f>250519.18+2696.25</f>
        <v>253215.43</v>
      </c>
      <c r="E16" s="6"/>
      <c r="F16" s="6">
        <f>SUM(D16,E16)</f>
        <v>253215.43</v>
      </c>
    </row>
    <row r="17" spans="2:6">
      <c r="B17" s="14" t="s">
        <v>30</v>
      </c>
      <c r="C17" s="14"/>
      <c r="D17" s="18">
        <f>898.75+247256.95</f>
        <v>248155.7</v>
      </c>
      <c r="E17" s="6"/>
      <c r="F17" s="6">
        <f t="shared" ref="F17:F45" si="0">SUM(D17,E17)</f>
        <v>248155.7</v>
      </c>
    </row>
    <row r="18" spans="2:6" ht="11.25" customHeight="1">
      <c r="B18" s="15" t="s">
        <v>34</v>
      </c>
      <c r="C18" s="15"/>
      <c r="D18" s="18">
        <f>6318</f>
        <v>6318</v>
      </c>
      <c r="E18" s="6"/>
      <c r="F18" s="6">
        <f t="shared" si="0"/>
        <v>6318</v>
      </c>
    </row>
    <row r="19" spans="2:6" ht="11.25" customHeight="1">
      <c r="B19" s="15" t="s">
        <v>35</v>
      </c>
      <c r="C19" s="15"/>
      <c r="D19" s="18">
        <v>5046.45</v>
      </c>
      <c r="E19" s="6"/>
      <c r="F19" s="6">
        <f t="shared" si="0"/>
        <v>5046.45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259520.15000000002</v>
      </c>
      <c r="E20" s="15">
        <f>E17+E18+E19</f>
        <v>0</v>
      </c>
      <c r="F20" s="16">
        <f t="shared" si="0"/>
        <v>259520.15000000002</v>
      </c>
    </row>
    <row r="21" spans="2:6" ht="13.5" customHeight="1">
      <c r="B21" s="11" t="s">
        <v>9</v>
      </c>
      <c r="C21" s="11"/>
      <c r="D21" s="20">
        <f>D22+D23+D24+D25+D26+D27+D28+D31+D35+D37+D38+D39+D40+D41+D36</f>
        <v>244070.58999999997</v>
      </c>
      <c r="E21" s="16">
        <f>SUM(E22:E27)</f>
        <v>0</v>
      </c>
      <c r="F21" s="16">
        <f t="shared" si="0"/>
        <v>244070.58999999997</v>
      </c>
    </row>
    <row r="22" spans="2:6" ht="13.5" customHeight="1">
      <c r="B22" s="12" t="s">
        <v>10</v>
      </c>
      <c r="C22" s="12"/>
      <c r="D22" s="18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18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18">
        <v>2166</v>
      </c>
      <c r="E24" s="6"/>
      <c r="F24" s="6">
        <f t="shared" si="0"/>
        <v>2166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0">
        <f>D29+D30</f>
        <v>60028.800000000003</v>
      </c>
      <c r="E28" s="16">
        <f>SUM(E29:E30)</f>
        <v>0</v>
      </c>
      <c r="F28" s="16">
        <f t="shared" si="0"/>
        <v>60028.800000000003</v>
      </c>
    </row>
    <row r="29" spans="2:6" ht="24">
      <c r="B29" s="13" t="s">
        <v>16</v>
      </c>
      <c r="C29" s="13"/>
      <c r="D29" s="18">
        <f>30466.8+1110+1110</f>
        <v>32686.799999999999</v>
      </c>
      <c r="E29" s="6"/>
      <c r="F29" s="6">
        <f t="shared" si="0"/>
        <v>32686.799999999999</v>
      </c>
    </row>
    <row r="30" spans="2:6" ht="24" customHeight="1">
      <c r="B30" s="13" t="s">
        <v>17</v>
      </c>
      <c r="C30" s="13"/>
      <c r="D30" s="18">
        <v>27342</v>
      </c>
      <c r="E30" s="6"/>
      <c r="F30" s="6">
        <f t="shared" si="0"/>
        <v>27342</v>
      </c>
    </row>
    <row r="31" spans="2:6" ht="12">
      <c r="B31" s="11" t="s">
        <v>36</v>
      </c>
      <c r="C31" s="11"/>
      <c r="D31" s="20">
        <f>D32+D33+D34</f>
        <v>86160.42</v>
      </c>
      <c r="E31" s="20">
        <f>E32+E33+E34</f>
        <v>0</v>
      </c>
      <c r="F31" s="16">
        <f t="shared" si="0"/>
        <v>86160.42</v>
      </c>
    </row>
    <row r="32" spans="2:6" ht="12">
      <c r="B32" s="12" t="s">
        <v>15</v>
      </c>
      <c r="C32" s="12"/>
      <c r="D32" s="18">
        <v>0</v>
      </c>
      <c r="E32" s="6"/>
      <c r="F32" s="6">
        <f>SUM(D32,E32)</f>
        <v>0</v>
      </c>
    </row>
    <row r="33" spans="2:6" ht="24">
      <c r="B33" s="13" t="s">
        <v>37</v>
      </c>
      <c r="C33" s="13"/>
      <c r="D33" s="18">
        <f>44098.04</f>
        <v>44098.04</v>
      </c>
      <c r="E33" s="6"/>
      <c r="F33" s="6">
        <f t="shared" si="0"/>
        <v>44098.04</v>
      </c>
    </row>
    <row r="34" spans="2:6" ht="12">
      <c r="B34" s="13" t="s">
        <v>29</v>
      </c>
      <c r="C34" s="13"/>
      <c r="D34" s="18">
        <f>30095.3+11967.08</f>
        <v>42062.38</v>
      </c>
      <c r="E34" s="6"/>
      <c r="F34" s="6">
        <f>SUM(D34,E34)</f>
        <v>42062.38</v>
      </c>
    </row>
    <row r="35" spans="2:6" ht="12">
      <c r="B35" s="11" t="s">
        <v>40</v>
      </c>
      <c r="C35" s="11"/>
      <c r="D35" s="18">
        <f>3760.06+100.15</f>
        <v>3860.21</v>
      </c>
      <c r="E35" s="6"/>
      <c r="F35" s="6">
        <f t="shared" si="0"/>
        <v>3860.21</v>
      </c>
    </row>
    <row r="36" spans="2:6" ht="12">
      <c r="B36" s="11" t="s">
        <v>39</v>
      </c>
      <c r="C36" s="11"/>
      <c r="D36" s="18">
        <v>0</v>
      </c>
      <c r="E36" s="6"/>
      <c r="F36" s="6"/>
    </row>
    <row r="37" spans="2:6" ht="12">
      <c r="B37" s="11" t="s">
        <v>22</v>
      </c>
      <c r="C37" s="11"/>
      <c r="D37" s="18">
        <v>2083.1999999999998</v>
      </c>
      <c r="E37" s="6"/>
      <c r="F37" s="6">
        <f t="shared" si="0"/>
        <v>2083.1999999999998</v>
      </c>
    </row>
    <row r="38" spans="2:6" ht="12">
      <c r="B38" s="11" t="s">
        <v>14</v>
      </c>
      <c r="C38" s="11"/>
      <c r="D38" s="18">
        <v>12685.55</v>
      </c>
      <c r="E38" s="6"/>
      <c r="F38" s="6">
        <f t="shared" si="0"/>
        <v>12685.55</v>
      </c>
    </row>
    <row r="39" spans="2:6" ht="24" customHeight="1">
      <c r="B39" s="10" t="s">
        <v>26</v>
      </c>
      <c r="C39" s="10"/>
      <c r="D39" s="18">
        <v>50643.09</v>
      </c>
      <c r="E39" s="6"/>
      <c r="F39" s="6">
        <f t="shared" si="0"/>
        <v>50643.09</v>
      </c>
    </row>
    <row r="40" spans="2:6" ht="21" customHeight="1">
      <c r="B40" s="10" t="s">
        <v>27</v>
      </c>
      <c r="C40" s="10"/>
      <c r="D40" s="18">
        <v>2550</v>
      </c>
      <c r="E40" s="6"/>
      <c r="F40" s="6">
        <f t="shared" si="0"/>
        <v>2550</v>
      </c>
    </row>
    <row r="41" spans="2:6" ht="15.75" customHeight="1">
      <c r="B41" s="10" t="s">
        <v>28</v>
      </c>
      <c r="C41" s="10"/>
      <c r="D41" s="18">
        <v>750</v>
      </c>
      <c r="E41" s="6"/>
      <c r="F41" s="6">
        <f t="shared" si="0"/>
        <v>750</v>
      </c>
    </row>
    <row r="42" spans="2:6" ht="12.75" customHeight="1">
      <c r="B42" s="11" t="s">
        <v>49</v>
      </c>
      <c r="C42" s="11"/>
      <c r="D42" s="20">
        <f>D20-D21</f>
        <v>15449.560000000056</v>
      </c>
      <c r="E42" s="16">
        <f>E18-(E21+E28+E38+E32+E33+E34+E39)</f>
        <v>0</v>
      </c>
      <c r="F42" s="16">
        <f>SUM(D42,E42)</f>
        <v>15449.560000000056</v>
      </c>
    </row>
    <row r="43" spans="2:6" ht="12.75" customHeight="1">
      <c r="B43" s="16" t="s">
        <v>50</v>
      </c>
      <c r="C43" s="16">
        <f>'2 квартал '!D43</f>
        <v>41204.820000000022</v>
      </c>
      <c r="D43" s="18">
        <f>D42+C43</f>
        <v>56654.380000000077</v>
      </c>
      <c r="E43" s="6"/>
      <c r="F43" s="6">
        <f t="shared" si="0"/>
        <v>56654.380000000077</v>
      </c>
    </row>
    <row r="44" spans="2:6" ht="12">
      <c r="B44" s="11" t="s">
        <v>31</v>
      </c>
      <c r="C44" s="11">
        <f>'2 квартал '!D44</f>
        <v>75374.659999999974</v>
      </c>
      <c r="D44" s="18">
        <f>D16-D17+C44</f>
        <v>80434.389999999956</v>
      </c>
      <c r="E44" s="6"/>
      <c r="F44" s="6">
        <f t="shared" si="0"/>
        <v>80434.389999999956</v>
      </c>
    </row>
    <row r="45" spans="2:6" ht="12">
      <c r="B45" s="11" t="s">
        <v>33</v>
      </c>
      <c r="C45" s="11">
        <f>'2 квартал '!D45</f>
        <v>176078.5</v>
      </c>
      <c r="D45" s="18">
        <v>197081.84</v>
      </c>
      <c r="E45" s="6"/>
      <c r="F45" s="6">
        <f t="shared" si="0"/>
        <v>197081.84</v>
      </c>
    </row>
    <row r="46" spans="2:6" ht="83.25" customHeight="1">
      <c r="B46" s="23" t="s">
        <v>25</v>
      </c>
      <c r="C46" s="23"/>
      <c r="E46" s="35"/>
      <c r="F46" s="36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abSelected="1" zoomScale="130" zoomScaleNormal="130" workbookViewId="0">
      <selection activeCell="D46" sqref="A1:XFD1048576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7"/>
      <c r="G1" s="5"/>
      <c r="H1" s="5"/>
    </row>
    <row r="2" spans="2:9" ht="0.75" hidden="1" customHeight="1">
      <c r="B2" s="5"/>
      <c r="C2" s="5"/>
      <c r="D2" s="5"/>
      <c r="E2" s="5"/>
      <c r="F2" s="38"/>
      <c r="G2" s="5"/>
      <c r="H2" s="5"/>
      <c r="I2" s="5"/>
    </row>
    <row r="3" spans="2:9" ht="24.75" hidden="1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53</v>
      </c>
      <c r="C4" s="39"/>
      <c r="D4" s="40"/>
      <c r="E4" s="40"/>
      <c r="F4" s="40"/>
      <c r="G4" s="5"/>
      <c r="H4" s="5"/>
      <c r="I4" s="5"/>
    </row>
    <row r="5" spans="2:9" ht="4.5" customHeight="1" thickBot="1"/>
    <row r="6" spans="2:9" ht="12">
      <c r="B6" s="41" t="s">
        <v>0</v>
      </c>
      <c r="C6" s="42"/>
      <c r="D6" s="43"/>
      <c r="E6" s="44" t="s">
        <v>20</v>
      </c>
      <c r="F6" s="45"/>
    </row>
    <row r="7" spans="2:9" ht="12">
      <c r="B7" s="25" t="s">
        <v>1</v>
      </c>
      <c r="C7" s="26"/>
      <c r="D7" s="27"/>
      <c r="E7" s="28">
        <f>4932.3</f>
        <v>4932.3</v>
      </c>
      <c r="F7" s="29"/>
    </row>
    <row r="8" spans="2:9" ht="10.5" customHeight="1">
      <c r="B8" s="25" t="s">
        <v>2</v>
      </c>
      <c r="C8" s="26"/>
      <c r="D8" s="27"/>
      <c r="E8" s="28">
        <v>62.5</v>
      </c>
      <c r="F8" s="29"/>
    </row>
    <row r="9" spans="2:9" ht="11.25" customHeight="1">
      <c r="B9" s="25" t="s">
        <v>3</v>
      </c>
      <c r="C9" s="26"/>
      <c r="D9" s="27"/>
      <c r="E9" s="28">
        <v>559.5</v>
      </c>
      <c r="F9" s="29"/>
    </row>
    <row r="10" spans="2:9" ht="12">
      <c r="B10" s="25" t="s">
        <v>4</v>
      </c>
      <c r="C10" s="26"/>
      <c r="D10" s="27"/>
      <c r="E10" s="28"/>
      <c r="F10" s="29"/>
    </row>
    <row r="11" spans="2:9" ht="12">
      <c r="B11" s="25" t="s">
        <v>21</v>
      </c>
      <c r="C11" s="26"/>
      <c r="D11" s="27"/>
      <c r="E11" s="28">
        <v>134</v>
      </c>
      <c r="F11" s="29"/>
    </row>
    <row r="12" spans="2:9" ht="25.5" customHeight="1" thickBot="1">
      <c r="B12" s="30" t="s">
        <v>5</v>
      </c>
      <c r="C12" s="31"/>
      <c r="D12" s="32"/>
      <c r="E12" s="33" t="s">
        <v>32</v>
      </c>
      <c r="F12" s="3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f>250510.74+2696.25</f>
        <v>253206.99</v>
      </c>
      <c r="E16" s="6"/>
      <c r="F16" s="6">
        <f>SUM(D16,E16)</f>
        <v>253206.99</v>
      </c>
    </row>
    <row r="17" spans="2:6">
      <c r="B17" s="14" t="s">
        <v>30</v>
      </c>
      <c r="C17" s="14"/>
      <c r="D17" s="18">
        <f>245352.58+2696.25</f>
        <v>248048.83</v>
      </c>
      <c r="E17" s="6"/>
      <c r="F17" s="6">
        <f t="shared" ref="F17:F45" si="0">SUM(D17,E17)</f>
        <v>248048.83</v>
      </c>
    </row>
    <row r="18" spans="2:6" ht="11.25" customHeight="1">
      <c r="B18" s="15" t="s">
        <v>34</v>
      </c>
      <c r="C18" s="15"/>
      <c r="D18" s="18">
        <v>3867.15</v>
      </c>
      <c r="E18" s="6"/>
      <c r="F18" s="6">
        <f t="shared" si="0"/>
        <v>3867.15</v>
      </c>
    </row>
    <row r="19" spans="2:6" ht="11.25" customHeight="1">
      <c r="B19" s="15" t="s">
        <v>35</v>
      </c>
      <c r="C19" s="15"/>
      <c r="D19" s="18">
        <v>6149.84</v>
      </c>
      <c r="E19" s="6"/>
      <c r="F19" s="6">
        <f t="shared" si="0"/>
        <v>6149.84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258065.81999999998</v>
      </c>
      <c r="E20" s="15">
        <f>E17+E18+E19</f>
        <v>0</v>
      </c>
      <c r="F20" s="16">
        <f t="shared" si="0"/>
        <v>258065.81999999998</v>
      </c>
    </row>
    <row r="21" spans="2:6" ht="13.5" customHeight="1">
      <c r="B21" s="11" t="s">
        <v>9</v>
      </c>
      <c r="C21" s="11"/>
      <c r="D21" s="20">
        <f>D22+D23+D24+D25+D26+D27+D28+D31+D35+D37+D38+D39+D40+D41+D36</f>
        <v>254790.75000000003</v>
      </c>
      <c r="E21" s="16">
        <f>SUM(E22:E27)</f>
        <v>0</v>
      </c>
      <c r="F21" s="16">
        <f t="shared" si="0"/>
        <v>254790.75000000003</v>
      </c>
    </row>
    <row r="22" spans="2:6" ht="13.5" customHeight="1">
      <c r="B22" s="12" t="s">
        <v>10</v>
      </c>
      <c r="C22" s="12"/>
      <c r="D22" s="18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18">
        <v>291</v>
      </c>
      <c r="E23" s="6"/>
      <c r="F23" s="6">
        <f t="shared" si="0"/>
        <v>291</v>
      </c>
    </row>
    <row r="24" spans="2:6" ht="12">
      <c r="B24" s="12" t="s">
        <v>12</v>
      </c>
      <c r="C24" s="12"/>
      <c r="D24" s="18">
        <v>0</v>
      </c>
      <c r="E24" s="6"/>
      <c r="F24" s="6">
        <f t="shared" si="0"/>
        <v>0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v>15939.76</v>
      </c>
      <c r="E27" s="6"/>
      <c r="F27" s="6">
        <f t="shared" si="0"/>
        <v>15939.76</v>
      </c>
    </row>
    <row r="28" spans="2:6" ht="36">
      <c r="B28" s="10" t="s">
        <v>19</v>
      </c>
      <c r="C28" s="10"/>
      <c r="D28" s="20">
        <f>D29+D30</f>
        <v>57808.800000000003</v>
      </c>
      <c r="E28" s="16">
        <f>SUM(E29:E30)</f>
        <v>0</v>
      </c>
      <c r="F28" s="16">
        <f t="shared" si="0"/>
        <v>57808.800000000003</v>
      </c>
    </row>
    <row r="29" spans="2:6" ht="24">
      <c r="B29" s="13" t="s">
        <v>16</v>
      </c>
      <c r="C29" s="13"/>
      <c r="D29" s="18">
        <v>30466.799999999999</v>
      </c>
      <c r="E29" s="6"/>
      <c r="F29" s="6">
        <f t="shared" si="0"/>
        <v>30466.799999999999</v>
      </c>
    </row>
    <row r="30" spans="2:6" ht="24" customHeight="1">
      <c r="B30" s="13" t="s">
        <v>17</v>
      </c>
      <c r="C30" s="13"/>
      <c r="D30" s="18">
        <v>27342</v>
      </c>
      <c r="E30" s="6"/>
      <c r="F30" s="6">
        <f t="shared" si="0"/>
        <v>27342</v>
      </c>
    </row>
    <row r="31" spans="2:6" ht="12">
      <c r="B31" s="11" t="s">
        <v>36</v>
      </c>
      <c r="C31" s="11"/>
      <c r="D31" s="20">
        <f>D32+D33+D34</f>
        <v>82050.63</v>
      </c>
      <c r="E31" s="20">
        <f>E32+E33+E34</f>
        <v>0</v>
      </c>
      <c r="F31" s="16">
        <f t="shared" si="0"/>
        <v>82050.63</v>
      </c>
    </row>
    <row r="32" spans="2:6" ht="12">
      <c r="B32" s="12" t="s">
        <v>15</v>
      </c>
      <c r="C32" s="12"/>
      <c r="D32" s="18">
        <v>36207.269999999997</v>
      </c>
      <c r="E32" s="6"/>
      <c r="F32" s="6">
        <f>SUM(D32,E32)</f>
        <v>36207.269999999997</v>
      </c>
    </row>
    <row r="33" spans="2:6" ht="24">
      <c r="B33" s="13" t="s">
        <v>37</v>
      </c>
      <c r="C33" s="13"/>
      <c r="D33" s="18">
        <v>43193.36</v>
      </c>
      <c r="E33" s="6"/>
      <c r="F33" s="6">
        <f t="shared" si="0"/>
        <v>43193.36</v>
      </c>
    </row>
    <row r="34" spans="2:6" ht="12">
      <c r="B34" s="13" t="s">
        <v>29</v>
      </c>
      <c r="C34" s="13"/>
      <c r="D34" s="18">
        <v>2650</v>
      </c>
      <c r="E34" s="6"/>
      <c r="F34" s="6">
        <f>SUM(D34,E34)</f>
        <v>2650</v>
      </c>
    </row>
    <row r="35" spans="2:6" ht="12">
      <c r="B35" s="11" t="s">
        <v>40</v>
      </c>
      <c r="C35" s="11"/>
      <c r="D35" s="18">
        <f>5771.52+1771.48-217.29-21.33</f>
        <v>7304.38</v>
      </c>
      <c r="E35" s="6"/>
      <c r="F35" s="6">
        <f t="shared" si="0"/>
        <v>7304.38</v>
      </c>
    </row>
    <row r="36" spans="2:6" ht="12">
      <c r="B36" s="11" t="s">
        <v>39</v>
      </c>
      <c r="C36" s="11"/>
      <c r="D36" s="18">
        <v>0</v>
      </c>
      <c r="E36" s="6"/>
      <c r="F36" s="6"/>
    </row>
    <row r="37" spans="2:6" ht="12">
      <c r="B37" s="11" t="s">
        <v>22</v>
      </c>
      <c r="C37" s="11"/>
      <c r="D37" s="18">
        <v>2083.1999999999998</v>
      </c>
      <c r="E37" s="6"/>
      <c r="F37" s="6">
        <f t="shared" si="0"/>
        <v>2083.1999999999998</v>
      </c>
    </row>
    <row r="38" spans="2:6" ht="12">
      <c r="B38" s="11" t="s">
        <v>14</v>
      </c>
      <c r="C38" s="11"/>
      <c r="D38" s="18">
        <v>12278.26</v>
      </c>
      <c r="E38" s="6"/>
      <c r="F38" s="6">
        <f t="shared" si="0"/>
        <v>12278.26</v>
      </c>
    </row>
    <row r="39" spans="2:6" ht="24" customHeight="1">
      <c r="B39" s="10" t="s">
        <v>26</v>
      </c>
      <c r="C39" s="10"/>
      <c r="D39" s="18">
        <v>50641.4</v>
      </c>
      <c r="E39" s="6"/>
      <c r="F39" s="6">
        <f t="shared" si="0"/>
        <v>50641.4</v>
      </c>
    </row>
    <row r="40" spans="2:6" ht="21" customHeight="1">
      <c r="B40" s="10" t="s">
        <v>27</v>
      </c>
      <c r="C40" s="10"/>
      <c r="D40" s="18">
        <v>2500</v>
      </c>
      <c r="E40" s="6"/>
      <c r="F40" s="6">
        <f t="shared" si="0"/>
        <v>2500</v>
      </c>
    </row>
    <row r="41" spans="2:6" ht="15.75" customHeight="1">
      <c r="B41" s="10" t="s">
        <v>28</v>
      </c>
      <c r="C41" s="10"/>
      <c r="D41" s="18">
        <v>750</v>
      </c>
      <c r="E41" s="6"/>
      <c r="F41" s="6">
        <f t="shared" si="0"/>
        <v>750</v>
      </c>
    </row>
    <row r="42" spans="2:6" ht="12.75" customHeight="1">
      <c r="B42" s="11" t="s">
        <v>51</v>
      </c>
      <c r="C42" s="11"/>
      <c r="D42" s="20">
        <f>D20-D21</f>
        <v>3275.0699999999488</v>
      </c>
      <c r="E42" s="16">
        <f>E18-(E21+E28+E38+E32+E33+E34+E39)</f>
        <v>0</v>
      </c>
      <c r="F42" s="16">
        <f>SUM(D42,E42)</f>
        <v>3275.0699999999488</v>
      </c>
    </row>
    <row r="43" spans="2:6" ht="12.75" customHeight="1">
      <c r="B43" s="16" t="s">
        <v>52</v>
      </c>
      <c r="C43" s="16">
        <f>'3 квартал'!D43</f>
        <v>56654.380000000077</v>
      </c>
      <c r="D43" s="18">
        <f>D42+C43</f>
        <v>59929.450000000026</v>
      </c>
      <c r="E43" s="6"/>
      <c r="F43" s="6">
        <f t="shared" si="0"/>
        <v>59929.450000000026</v>
      </c>
    </row>
    <row r="44" spans="2:6" ht="12">
      <c r="B44" s="11" t="s">
        <v>31</v>
      </c>
      <c r="C44" s="11">
        <f>'3 квартал'!D44</f>
        <v>80434.389999999956</v>
      </c>
      <c r="D44" s="18">
        <f>D16-D17+C44</f>
        <v>85592.549999999959</v>
      </c>
      <c r="E44" s="6"/>
      <c r="F44" s="6">
        <f t="shared" si="0"/>
        <v>85592.549999999959</v>
      </c>
    </row>
    <row r="45" spans="2:6" ht="12">
      <c r="B45" s="11" t="s">
        <v>33</v>
      </c>
      <c r="C45" s="11">
        <f>'3 квартал'!D45</f>
        <v>197081.84</v>
      </c>
      <c r="D45" s="18">
        <v>202498.07</v>
      </c>
      <c r="E45" s="6"/>
      <c r="F45" s="6">
        <f t="shared" si="0"/>
        <v>202498.07</v>
      </c>
    </row>
    <row r="46" spans="2:6" ht="83.25" customHeight="1">
      <c r="B46" s="24" t="s">
        <v>25</v>
      </c>
      <c r="C46" s="24"/>
      <c r="E46" s="35"/>
      <c r="F46" s="36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opLeftCell="A12" zoomScale="130" zoomScaleNormal="130" workbookViewId="0">
      <selection activeCell="D44" sqref="D44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7"/>
      <c r="G1" s="5"/>
      <c r="H1" s="5"/>
    </row>
    <row r="2" spans="2:9" ht="0.75" hidden="1" customHeight="1">
      <c r="B2" s="5"/>
      <c r="C2" s="5"/>
      <c r="D2" s="5"/>
      <c r="E2" s="5"/>
      <c r="F2" s="38"/>
      <c r="G2" s="5"/>
      <c r="H2" s="5"/>
      <c r="I2" s="5"/>
    </row>
    <row r="3" spans="2:9" ht="24.75" hidden="1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54</v>
      </c>
      <c r="C4" s="39"/>
      <c r="D4" s="40"/>
      <c r="E4" s="40"/>
      <c r="F4" s="40"/>
      <c r="G4" s="5"/>
      <c r="H4" s="5"/>
      <c r="I4" s="5"/>
    </row>
    <row r="5" spans="2:9" ht="4.5" customHeight="1" thickBot="1"/>
    <row r="6" spans="2:9" ht="12">
      <c r="B6" s="41" t="s">
        <v>0</v>
      </c>
      <c r="C6" s="42"/>
      <c r="D6" s="43"/>
      <c r="E6" s="44" t="s">
        <v>20</v>
      </c>
      <c r="F6" s="45"/>
    </row>
    <row r="7" spans="2:9" ht="12">
      <c r="B7" s="25" t="s">
        <v>1</v>
      </c>
      <c r="C7" s="26"/>
      <c r="D7" s="27"/>
      <c r="E7" s="28">
        <f>4932.3</f>
        <v>4932.3</v>
      </c>
      <c r="F7" s="29"/>
    </row>
    <row r="8" spans="2:9" ht="10.5" customHeight="1">
      <c r="B8" s="25" t="s">
        <v>2</v>
      </c>
      <c r="C8" s="26"/>
      <c r="D8" s="27"/>
      <c r="E8" s="28">
        <v>62.5</v>
      </c>
      <c r="F8" s="29"/>
    </row>
    <row r="9" spans="2:9" ht="11.25" customHeight="1">
      <c r="B9" s="25" t="s">
        <v>3</v>
      </c>
      <c r="C9" s="26"/>
      <c r="D9" s="27"/>
      <c r="E9" s="28">
        <v>559.5</v>
      </c>
      <c r="F9" s="29"/>
    </row>
    <row r="10" spans="2:9" ht="12">
      <c r="B10" s="25" t="s">
        <v>4</v>
      </c>
      <c r="C10" s="26"/>
      <c r="D10" s="27"/>
      <c r="E10" s="28"/>
      <c r="F10" s="29"/>
    </row>
    <row r="11" spans="2:9" ht="12">
      <c r="B11" s="25" t="s">
        <v>21</v>
      </c>
      <c r="C11" s="26"/>
      <c r="D11" s="27"/>
      <c r="E11" s="28">
        <v>134</v>
      </c>
      <c r="F11" s="29"/>
    </row>
    <row r="12" spans="2:9" ht="25.5" customHeight="1" thickBot="1">
      <c r="B12" s="30" t="s">
        <v>5</v>
      </c>
      <c r="C12" s="31"/>
      <c r="D12" s="32"/>
      <c r="E12" s="33" t="s">
        <v>32</v>
      </c>
      <c r="F12" s="3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f>'1 квартал'!D16+'2 квартал '!D16+'3 квартал'!D16+'4 квартал'!D16</f>
        <v>1012861.72</v>
      </c>
      <c r="E16" s="6"/>
      <c r="F16" s="6">
        <f>SUM(D16,E16)</f>
        <v>1012861.72</v>
      </c>
    </row>
    <row r="17" spans="2:6">
      <c r="B17" s="14" t="s">
        <v>30</v>
      </c>
      <c r="C17" s="14"/>
      <c r="D17" s="18">
        <f>'1 квартал'!D17+'2 квартал '!D17+'3 квартал'!D17+'4 квартал'!D17</f>
        <v>987124.85</v>
      </c>
      <c r="E17" s="6"/>
      <c r="F17" s="6">
        <f t="shared" ref="F17:F45" si="0">SUM(D17,E17)</f>
        <v>987124.85</v>
      </c>
    </row>
    <row r="18" spans="2:6" ht="11.25" customHeight="1">
      <c r="B18" s="15" t="s">
        <v>34</v>
      </c>
      <c r="C18" s="15"/>
      <c r="D18" s="18">
        <f>'1 квартал'!D18+'2 квартал '!D18+'3 квартал'!D18+'4 квартал'!D18</f>
        <v>19959.150000000001</v>
      </c>
      <c r="E18" s="6"/>
      <c r="F18" s="6">
        <f t="shared" si="0"/>
        <v>19959.150000000001</v>
      </c>
    </row>
    <row r="19" spans="2:6" ht="11.25" customHeight="1">
      <c r="B19" s="15" t="s">
        <v>35</v>
      </c>
      <c r="C19" s="15"/>
      <c r="D19" s="18">
        <f>'1 квартал'!D19+'2 квартал '!D19+'3 квартал'!D19+'4 квартал'!D19</f>
        <v>22945.200000000001</v>
      </c>
      <c r="E19" s="6"/>
      <c r="F19" s="6">
        <f t="shared" si="0"/>
        <v>22945.200000000001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1030029.2</v>
      </c>
      <c r="E20" s="15">
        <f>E17+E18+E19</f>
        <v>0</v>
      </c>
      <c r="F20" s="16">
        <f t="shared" si="0"/>
        <v>1030029.2</v>
      </c>
    </row>
    <row r="21" spans="2:6" ht="13.5" customHeight="1">
      <c r="B21" s="11" t="s">
        <v>9</v>
      </c>
      <c r="C21" s="11"/>
      <c r="D21" s="20">
        <f>D22+D23+D24+D25+D26+D27+D28+D31+D35+D37+D38+D39+D40+D41+D36</f>
        <v>979935.47999999986</v>
      </c>
      <c r="E21" s="16">
        <f>SUM(E22:E27)</f>
        <v>0</v>
      </c>
      <c r="F21" s="16">
        <f t="shared" si="0"/>
        <v>979935.47999999986</v>
      </c>
    </row>
    <row r="22" spans="2:6" ht="13.5" customHeight="1">
      <c r="B22" s="12" t="s">
        <v>10</v>
      </c>
      <c r="C22" s="12"/>
      <c r="D22" s="18">
        <f>'1 квартал'!D22+'2 квартал '!D22+'3 квартал'!D22+'4 квартал'!D22</f>
        <v>92573.28</v>
      </c>
      <c r="E22" s="6"/>
      <c r="F22" s="6">
        <f t="shared" si="0"/>
        <v>92573.28</v>
      </c>
    </row>
    <row r="23" spans="2:6" ht="12">
      <c r="B23" s="12" t="s">
        <v>11</v>
      </c>
      <c r="C23" s="12"/>
      <c r="D23" s="18">
        <f>'1 квартал'!D23+'2 квартал '!D23+'3 квартал'!D23+'4 квартал'!D23</f>
        <v>291</v>
      </c>
      <c r="E23" s="6"/>
      <c r="F23" s="6">
        <f t="shared" si="0"/>
        <v>291</v>
      </c>
    </row>
    <row r="24" spans="2:6" ht="12">
      <c r="B24" s="12" t="s">
        <v>12</v>
      </c>
      <c r="C24" s="12"/>
      <c r="D24" s="18">
        <f>'1 квартал'!D24+'2 квартал '!D24+'3 квартал'!D24+'4 квартал'!D24</f>
        <v>2166</v>
      </c>
      <c r="E24" s="6"/>
      <c r="F24" s="6">
        <f t="shared" si="0"/>
        <v>2166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f>'1 квартал'!D27+'2 квартал '!D27+'3 квартал'!D27+'4 квартал'!D27</f>
        <v>15939.76</v>
      </c>
      <c r="E27" s="6"/>
      <c r="F27" s="6">
        <f t="shared" si="0"/>
        <v>15939.76</v>
      </c>
    </row>
    <row r="28" spans="2:6" ht="36">
      <c r="B28" s="10" t="s">
        <v>19</v>
      </c>
      <c r="C28" s="10"/>
      <c r="D28" s="20">
        <f>D29+D30</f>
        <v>251610.57</v>
      </c>
      <c r="E28" s="16">
        <f>SUM(E29:E30)</f>
        <v>0</v>
      </c>
      <c r="F28" s="16">
        <f t="shared" si="0"/>
        <v>251610.57</v>
      </c>
    </row>
    <row r="29" spans="2:6" ht="24">
      <c r="B29" s="13" t="s">
        <v>16</v>
      </c>
      <c r="C29" s="13"/>
      <c r="D29" s="18">
        <f>'1 квартал'!D29+'2 квартал '!D29+'3 квартал'!D29+'4 квартал'!D29</f>
        <v>142242.57</v>
      </c>
      <c r="E29" s="6"/>
      <c r="F29" s="6">
        <f t="shared" si="0"/>
        <v>142242.57</v>
      </c>
    </row>
    <row r="30" spans="2:6" ht="24" customHeight="1">
      <c r="B30" s="13" t="s">
        <v>17</v>
      </c>
      <c r="C30" s="13"/>
      <c r="D30" s="18">
        <f>'1 квартал'!D30+'2 квартал '!D30+'3 квартал'!D30+'4 квартал'!D30</f>
        <v>109368</v>
      </c>
      <c r="E30" s="6"/>
      <c r="F30" s="6">
        <f t="shared" si="0"/>
        <v>109368</v>
      </c>
    </row>
    <row r="31" spans="2:6" ht="12">
      <c r="B31" s="11" t="s">
        <v>36</v>
      </c>
      <c r="C31" s="11"/>
      <c r="D31" s="20">
        <f>D32+D33+D34</f>
        <v>313711.58999999997</v>
      </c>
      <c r="E31" s="20">
        <f>E32+E33+E34</f>
        <v>0</v>
      </c>
      <c r="F31" s="16">
        <f t="shared" si="0"/>
        <v>313711.58999999997</v>
      </c>
    </row>
    <row r="32" spans="2:6" ht="12">
      <c r="B32" s="12" t="s">
        <v>15</v>
      </c>
      <c r="C32" s="12"/>
      <c r="D32" s="18">
        <f>'1 квартал'!D32+'2 квартал '!D32+'3 квартал'!D32+'4 квартал'!D32</f>
        <v>44393.97</v>
      </c>
      <c r="E32" s="6"/>
      <c r="F32" s="6">
        <f>SUM(D32,E32)</f>
        <v>44393.97</v>
      </c>
    </row>
    <row r="33" spans="2:6" ht="24">
      <c r="B33" s="13" t="s">
        <v>37</v>
      </c>
      <c r="C33" s="13"/>
      <c r="D33" s="18">
        <f>'1 квартал'!D33+'2 квартал '!D33+'3 квартал'!D33+'4 квартал'!D33</f>
        <v>172707.24</v>
      </c>
      <c r="E33" s="6"/>
      <c r="F33" s="6">
        <f t="shared" si="0"/>
        <v>172707.24</v>
      </c>
    </row>
    <row r="34" spans="2:6" ht="12">
      <c r="B34" s="13" t="s">
        <v>29</v>
      </c>
      <c r="C34" s="13"/>
      <c r="D34" s="18">
        <f>'1 квартал'!D34+'2 квартал '!D34+'3 квартал'!D34+'4 квартал'!D34</f>
        <v>96610.38</v>
      </c>
      <c r="E34" s="6"/>
      <c r="F34" s="6">
        <f>SUM(D34,E34)</f>
        <v>96610.38</v>
      </c>
    </row>
    <row r="35" spans="2:6" ht="12">
      <c r="B35" s="11" t="s">
        <v>40</v>
      </c>
      <c r="C35" s="11"/>
      <c r="D35" s="18">
        <f>'1 квартал'!D35+'2 квартал '!D35+'3 квартал'!D35+'4 квартал'!D35</f>
        <v>18816.340000000004</v>
      </c>
      <c r="E35" s="6"/>
      <c r="F35" s="6">
        <f t="shared" si="0"/>
        <v>18816.340000000004</v>
      </c>
    </row>
    <row r="36" spans="2:6" ht="12">
      <c r="B36" s="11" t="s">
        <v>39</v>
      </c>
      <c r="C36" s="11"/>
      <c r="D36" s="18">
        <f>'1 квартал'!D36+'2 квартал '!D36+'3 квартал'!D36+'4 квартал'!D36</f>
        <v>10762.74</v>
      </c>
      <c r="E36" s="6"/>
      <c r="F36" s="6"/>
    </row>
    <row r="37" spans="2:6" ht="12">
      <c r="B37" s="11" t="s">
        <v>22</v>
      </c>
      <c r="C37" s="11"/>
      <c r="D37" s="18">
        <f>'1 квартал'!D37+'2 квартал '!D37+'3 квартал'!D37+'4 квартал'!D37</f>
        <v>9570.4</v>
      </c>
      <c r="E37" s="6"/>
      <c r="F37" s="6">
        <f t="shared" si="0"/>
        <v>9570.4</v>
      </c>
    </row>
    <row r="38" spans="2:6" ht="12">
      <c r="B38" s="11" t="s">
        <v>14</v>
      </c>
      <c r="C38" s="11"/>
      <c r="D38" s="18">
        <f>'1 квартал'!D38+'2 квартал '!D38+'3 квартал'!D38+'4 квартал'!D38</f>
        <v>48921.450000000004</v>
      </c>
      <c r="E38" s="6"/>
      <c r="F38" s="6">
        <f t="shared" si="0"/>
        <v>48921.450000000004</v>
      </c>
    </row>
    <row r="39" spans="2:6" ht="24" customHeight="1">
      <c r="B39" s="10" t="s">
        <v>26</v>
      </c>
      <c r="C39" s="10"/>
      <c r="D39" s="18">
        <f>'1 квартал'!D39+'2 квартал '!D39+'3 квартал'!D39+'4 квартал'!D39</f>
        <v>202572.35</v>
      </c>
      <c r="E39" s="6"/>
      <c r="F39" s="6">
        <f t="shared" si="0"/>
        <v>202572.35</v>
      </c>
    </row>
    <row r="40" spans="2:6" ht="21" customHeight="1">
      <c r="B40" s="10" t="s">
        <v>27</v>
      </c>
      <c r="C40" s="10"/>
      <c r="D40" s="18">
        <f>'1 квартал'!D40+'2 квартал '!D40+'3 квартал'!D40+'4 квартал'!D40</f>
        <v>10100</v>
      </c>
      <c r="E40" s="6"/>
      <c r="F40" s="6">
        <f t="shared" si="0"/>
        <v>10100</v>
      </c>
    </row>
    <row r="41" spans="2:6" ht="15.75" customHeight="1">
      <c r="B41" s="10" t="s">
        <v>28</v>
      </c>
      <c r="C41" s="10"/>
      <c r="D41" s="18">
        <f>'1 квартал'!D41+'2 квартал '!D41+'3 квартал'!D41+'4 квартал'!D41</f>
        <v>2900</v>
      </c>
      <c r="E41" s="6"/>
      <c r="F41" s="6">
        <f t="shared" si="0"/>
        <v>2900</v>
      </c>
    </row>
    <row r="42" spans="2:6" ht="12.75" customHeight="1">
      <c r="B42" s="11" t="s">
        <v>55</v>
      </c>
      <c r="C42" s="11"/>
      <c r="D42" s="20">
        <f>D20-D21</f>
        <v>50093.720000000088</v>
      </c>
      <c r="E42" s="16">
        <f>E18-(E21+E28+E38+E32+E33+E34+E39)</f>
        <v>0</v>
      </c>
      <c r="F42" s="16">
        <f>SUM(D42,E42)</f>
        <v>50093.720000000088</v>
      </c>
    </row>
    <row r="43" spans="2:6" ht="12.75" customHeight="1">
      <c r="B43" s="16" t="s">
        <v>52</v>
      </c>
      <c r="C43" s="16">
        <f>'4 квартал'!D43</f>
        <v>59929.450000000026</v>
      </c>
      <c r="D43" s="18">
        <f>D42+'1 квартал'!C43</f>
        <v>59929.450000000084</v>
      </c>
      <c r="E43" s="6"/>
      <c r="F43" s="6">
        <f t="shared" si="0"/>
        <v>59929.450000000084</v>
      </c>
    </row>
    <row r="44" spans="2:6" ht="12">
      <c r="B44" s="11" t="s">
        <v>31</v>
      </c>
      <c r="C44" s="11">
        <f>'4 квартал'!D44</f>
        <v>85592.549999999959</v>
      </c>
      <c r="D44" s="18">
        <f>D16-D17+'1 квартал'!C44</f>
        <v>85592.549999999988</v>
      </c>
      <c r="E44" s="6"/>
      <c r="F44" s="6">
        <f t="shared" si="0"/>
        <v>85592.549999999988</v>
      </c>
    </row>
    <row r="45" spans="2:6" ht="12">
      <c r="B45" s="11" t="s">
        <v>33</v>
      </c>
      <c r="C45" s="11">
        <f>'4 квартал'!D45</f>
        <v>202498.07</v>
      </c>
      <c r="D45" s="18">
        <f>C45</f>
        <v>202498.07</v>
      </c>
      <c r="E45" s="6"/>
      <c r="F45" s="6">
        <f t="shared" si="0"/>
        <v>202498.07</v>
      </c>
    </row>
    <row r="46" spans="2:6" ht="83.25" customHeight="1">
      <c r="B46" s="24" t="s">
        <v>25</v>
      </c>
      <c r="C46" s="24"/>
      <c r="E46" s="35"/>
      <c r="F46" s="36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</vt:lpstr>
      <vt:lpstr>4 квартал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2020-04-03T17:59:51Z</dcterms:modified>
</cp:coreProperties>
</file>