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4"/>
  </bookViews>
  <sheets>
    <sheet name="1 квартал" sheetId="5" state="hidden" r:id="rId1"/>
    <sheet name="2 квартал " sheetId="6" state="hidden" r:id="rId2"/>
    <sheet name="3 квартал" sheetId="7" state="hidden" r:id="rId3"/>
    <sheet name="4 квартал" sheetId="8" r:id="rId4"/>
    <sheet name="2019" sheetId="9" r:id="rId5"/>
  </sheets>
  <calcPr calcId="125725"/>
</workbook>
</file>

<file path=xl/calcChain.xml><?xml version="1.0" encoding="utf-8"?>
<calcChain xmlns="http://schemas.openxmlformats.org/spreadsheetml/2006/main">
  <c r="D39" i="9"/>
  <c r="F39" s="1"/>
  <c r="D29"/>
  <c r="D27"/>
  <c r="F27" s="1"/>
  <c r="D24"/>
  <c r="F24" s="1"/>
  <c r="D23"/>
  <c r="F23" s="1"/>
  <c r="D22"/>
  <c r="C46"/>
  <c r="D46" s="1"/>
  <c r="F46" s="1"/>
  <c r="F42"/>
  <c r="F41"/>
  <c r="E28"/>
  <c r="F26"/>
  <c r="F25"/>
  <c r="E21"/>
  <c r="C46" i="8"/>
  <c r="F46"/>
  <c r="F42"/>
  <c r="F41"/>
  <c r="F40"/>
  <c r="F39"/>
  <c r="F38"/>
  <c r="F37"/>
  <c r="F36"/>
  <c r="F35"/>
  <c r="F34"/>
  <c r="F33"/>
  <c r="F32"/>
  <c r="D31"/>
  <c r="F31" s="1"/>
  <c r="F30"/>
  <c r="F29"/>
  <c r="E28"/>
  <c r="D28"/>
  <c r="D21" s="1"/>
  <c r="F27"/>
  <c r="F26"/>
  <c r="F25"/>
  <c r="F24"/>
  <c r="F23"/>
  <c r="F22"/>
  <c r="E21"/>
  <c r="E43" s="1"/>
  <c r="D20"/>
  <c r="F20" s="1"/>
  <c r="F19"/>
  <c r="F18"/>
  <c r="F17"/>
  <c r="F16"/>
  <c r="D36" i="7"/>
  <c r="F36" s="1"/>
  <c r="C46"/>
  <c r="F46"/>
  <c r="F42"/>
  <c r="F41"/>
  <c r="F40"/>
  <c r="F39"/>
  <c r="F38"/>
  <c r="F37"/>
  <c r="F35"/>
  <c r="F34"/>
  <c r="F33"/>
  <c r="F32"/>
  <c r="D31"/>
  <c r="F31" s="1"/>
  <c r="F30"/>
  <c r="F29"/>
  <c r="E28"/>
  <c r="E43" s="1"/>
  <c r="D28"/>
  <c r="F27"/>
  <c r="F26"/>
  <c r="F25"/>
  <c r="F24"/>
  <c r="F23"/>
  <c r="F22"/>
  <c r="E21"/>
  <c r="D20"/>
  <c r="F19"/>
  <c r="F18"/>
  <c r="F17"/>
  <c r="F16"/>
  <c r="D33" i="6"/>
  <c r="H36"/>
  <c r="C46"/>
  <c r="F46"/>
  <c r="F42"/>
  <c r="F41"/>
  <c r="F40"/>
  <c r="F39"/>
  <c r="F38"/>
  <c r="F37"/>
  <c r="F36"/>
  <c r="F35"/>
  <c r="F34"/>
  <c r="F32"/>
  <c r="F30"/>
  <c r="F29"/>
  <c r="E28"/>
  <c r="F27"/>
  <c r="F26"/>
  <c r="F25"/>
  <c r="F24"/>
  <c r="F23"/>
  <c r="F22"/>
  <c r="E21"/>
  <c r="F19"/>
  <c r="F18"/>
  <c r="F17"/>
  <c r="D20"/>
  <c r="F16"/>
  <c r="D36" i="5"/>
  <c r="D36" i="9" s="1"/>
  <c r="F36" s="1"/>
  <c r="D37" i="5"/>
  <c r="D37" i="9" s="1"/>
  <c r="F37" s="1"/>
  <c r="D40" i="5"/>
  <c r="D40" i="9" s="1"/>
  <c r="F40" s="1"/>
  <c r="D38" i="5"/>
  <c r="D38" i="9" s="1"/>
  <c r="F38" s="1"/>
  <c r="D35" i="5"/>
  <c r="D35" i="9" s="1"/>
  <c r="F35" s="1"/>
  <c r="D34" i="5"/>
  <c r="D34" i="9" s="1"/>
  <c r="F34" s="1"/>
  <c r="D32" i="5"/>
  <c r="D33" s="1"/>
  <c r="D33" i="9" s="1"/>
  <c r="F33" s="1"/>
  <c r="D30" i="5"/>
  <c r="D30" i="9" s="1"/>
  <c r="F30" s="1"/>
  <c r="D19" i="5"/>
  <c r="D19" i="9" s="1"/>
  <c r="F19" s="1"/>
  <c r="D18" i="5"/>
  <c r="D18" i="9" s="1"/>
  <c r="F18" s="1"/>
  <c r="D17" i="5"/>
  <c r="D17" i="9" s="1"/>
  <c r="D16" i="5"/>
  <c r="D16" i="9" s="1"/>
  <c r="F16" s="1"/>
  <c r="D32" l="1"/>
  <c r="F32" s="1"/>
  <c r="F21" i="8"/>
  <c r="D28" i="9"/>
  <c r="F29"/>
  <c r="F22"/>
  <c r="D20"/>
  <c r="F17"/>
  <c r="D45"/>
  <c r="F45" s="1"/>
  <c r="E43"/>
  <c r="F20"/>
  <c r="F28" i="8"/>
  <c r="D43"/>
  <c r="D21" i="7"/>
  <c r="F21" s="1"/>
  <c r="F20"/>
  <c r="F28"/>
  <c r="E43" i="6"/>
  <c r="F20"/>
  <c r="D28"/>
  <c r="F33"/>
  <c r="D45" i="5"/>
  <c r="C45" i="6" s="1"/>
  <c r="D45" s="1"/>
  <c r="F46" i="5"/>
  <c r="F33"/>
  <c r="F34"/>
  <c r="F35"/>
  <c r="F37"/>
  <c r="F38"/>
  <c r="F39"/>
  <c r="F41"/>
  <c r="F42"/>
  <c r="F32"/>
  <c r="F30"/>
  <c r="F29"/>
  <c r="F23"/>
  <c r="F24"/>
  <c r="F25"/>
  <c r="F26"/>
  <c r="F27"/>
  <c r="F22"/>
  <c r="F18"/>
  <c r="F19"/>
  <c r="E28"/>
  <c r="E21"/>
  <c r="F45" i="6" l="1"/>
  <c r="C45" i="7"/>
  <c r="D45" s="1"/>
  <c r="E43" i="5"/>
  <c r="D31" i="9"/>
  <c r="F31" s="1"/>
  <c r="D21"/>
  <c r="F21" s="1"/>
  <c r="F28"/>
  <c r="F43" i="8"/>
  <c r="D43" i="7"/>
  <c r="F43" s="1"/>
  <c r="F28" i="6"/>
  <c r="D31"/>
  <c r="F31" s="1"/>
  <c r="D31" i="5"/>
  <c r="F31" s="1"/>
  <c r="D28"/>
  <c r="F28" s="1"/>
  <c r="F40"/>
  <c r="F45" i="7" l="1"/>
  <c r="C45" i="8"/>
  <c r="D45" s="1"/>
  <c r="D43" i="9"/>
  <c r="F43" s="1"/>
  <c r="D21" i="6"/>
  <c r="D43" s="1"/>
  <c r="F16" i="5"/>
  <c r="F45"/>
  <c r="F36"/>
  <c r="D21"/>
  <c r="F21" s="1"/>
  <c r="F17"/>
  <c r="D20"/>
  <c r="F45" i="8" l="1"/>
  <c r="C45" i="9"/>
  <c r="D44"/>
  <c r="F44" s="1"/>
  <c r="F21" i="6"/>
  <c r="F43"/>
  <c r="D43" i="5"/>
  <c r="D44" s="1"/>
  <c r="C44" i="6" s="1"/>
  <c r="D44" s="1"/>
  <c r="F20" i="5"/>
  <c r="F44" i="6" l="1"/>
  <c r="C44" i="7"/>
  <c r="D44" s="1"/>
  <c r="F43" i="5"/>
  <c r="F44"/>
  <c r="F44" i="7" l="1"/>
  <c r="C44" i="8"/>
  <c r="D44" s="1"/>
  <c r="C44" i="9" l="1"/>
  <c r="F44" i="8"/>
</calcChain>
</file>

<file path=xl/sharedStrings.xml><?xml version="1.0" encoding="utf-8"?>
<sst xmlns="http://schemas.openxmlformats.org/spreadsheetml/2006/main" count="224" uniqueCount="59">
  <si>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</si>
  <si>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</si>
  <si>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</si>
  <si>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</si>
  <si>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</si>
  <si>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</si>
  <si>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</si>
  <si>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</si>
  <si>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</si>
  <si>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</si>
  <si>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</si>
  <si>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</si>
  <si>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</si>
  <si>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</si>
  <si>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</si>
  <si>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</si>
  <si>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</si>
  <si>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</si>
  <si>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</si>
  <si>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</si>
  <si>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</si>
  <si>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</si>
  <si>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</si>
  <si>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</si>
  <si>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</si>
  <si>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</si>
  <si>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</si>
  <si>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</si>
  <si>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 xml:space="preserve">Юридические услуги </t>
  </si>
  <si>
    <t>Транспортные расходы</t>
  </si>
  <si>
    <t>Общеэксплуатационные расходы</t>
  </si>
  <si>
    <t>Задолженность по оплате за жилищные услуги</t>
  </si>
  <si>
    <t>Задолженность по оплате за коммунальные услуги</t>
  </si>
  <si>
    <t>Налог по УСН</t>
  </si>
  <si>
    <t xml:space="preserve">Оплачено собственниками </t>
  </si>
  <si>
    <t>Получено доходов от повыш. К-тов</t>
  </si>
  <si>
    <t>Затраты на содержание дворника и рабочего мусоропровода (с  отчислениями на соцнужды)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</si>
  <si>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</si>
  <si>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</si>
  <si>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ИТОГО ДОХОДОВ</t>
  </si>
  <si>
    <t>Всего за 4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</si>
  <si>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1 квартал 2019  год</t>
  </si>
  <si>
    <t>Остаток неиспользованных средств за 1 квартал 2019г.</t>
  </si>
  <si>
    <t>Остаток неиспользованных средств на 01.04.19г.</t>
  </si>
  <si>
    <t>Нераспределенное электричество на СОИД</t>
  </si>
  <si>
    <t>Остаток неиспользованных средств за 2 квартал 2019г.</t>
  </si>
  <si>
    <t>Остаток неиспользованных средств на 01.07.19г.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</si>
  <si>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2 квартал 2019  год</t>
  </si>
  <si>
    <t>130548,11+13671+8000+1000=</t>
  </si>
  <si>
    <t>66402+3000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</si>
  <si>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3 квартал 2019  год</t>
  </si>
  <si>
    <t>Остаток неиспользованных средств за 3 квартал 2019г.</t>
  </si>
  <si>
    <t>Остаток неиспользованных средств на 01.10.19г.</t>
  </si>
  <si>
    <t>45000 вознаграждение + транспортные+юридические</t>
  </si>
  <si>
    <t>Остаток неиспользованных средств за 4 квартал 2019г.</t>
  </si>
  <si>
    <t>Остаток неиспользованных средств на 01.01.2020г.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</si>
  <si>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4 квартал 2019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</si>
  <si>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2019  год</t>
  </si>
  <si>
    <t>Остаток неиспользованных средств за  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</si>
</sst>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2" borderId="0" xfId="0" applyFont="1" applyFill="1"/>
    <xf numFmtId="0" fontId="1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opLeftCell="A9" zoomScale="130" zoomScaleNormal="130" workbookViewId="0">
      <selection activeCell="E8" sqref="E8:F8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40"/>
      <c r="G1" s="5"/>
      <c r="H1" s="5"/>
    </row>
    <row r="2" spans="2:9" ht="2.25" customHeight="1">
      <c r="B2" s="5"/>
      <c r="C2" s="5"/>
      <c r="D2" s="5"/>
      <c r="E2" s="5"/>
      <c r="F2" s="41"/>
      <c r="G2" s="5"/>
      <c r="H2" s="5"/>
      <c r="I2" s="5"/>
    </row>
    <row r="3" spans="2:9" ht="6.75" customHeight="1">
      <c r="B3" s="5"/>
      <c r="C3" s="5"/>
      <c r="D3" s="5"/>
      <c r="E3" s="5"/>
      <c r="F3" s="41"/>
      <c r="G3" s="5"/>
      <c r="H3" s="5"/>
      <c r="I3" s="5"/>
    </row>
    <row r="4" spans="2:9" ht="45" customHeight="1">
      <c r="B4" s="42" t="s">
        <v>41</v>
      </c>
      <c r="C4" s="42"/>
      <c r="D4" s="43"/>
      <c r="E4" s="43"/>
      <c r="F4" s="43"/>
      <c r="G4" s="5"/>
      <c r="H4" s="5"/>
      <c r="I4" s="5"/>
    </row>
    <row r="5" spans="2:9" ht="5.25" customHeight="1" thickBot="1"/>
    <row r="6" spans="2:9" ht="12">
      <c r="B6" s="44" t="s">
        <v>0</v>
      </c>
      <c r="C6" s="45"/>
      <c r="D6" s="46"/>
      <c r="E6" s="47" t="s">
        <v>19</v>
      </c>
      <c r="F6" s="48"/>
    </row>
    <row r="7" spans="2:9" ht="12">
      <c r="B7" s="28" t="s">
        <v>1</v>
      </c>
      <c r="C7" s="29"/>
      <c r="D7" s="30"/>
      <c r="E7" s="31">
        <v>16239.3</v>
      </c>
      <c r="F7" s="32"/>
    </row>
    <row r="8" spans="2:9" ht="12">
      <c r="B8" s="28" t="s">
        <v>2</v>
      </c>
      <c r="C8" s="29"/>
      <c r="D8" s="30"/>
      <c r="E8" s="31">
        <v>668.3</v>
      </c>
      <c r="F8" s="32"/>
    </row>
    <row r="9" spans="2:9" ht="12">
      <c r="B9" s="28" t="s">
        <v>3</v>
      </c>
      <c r="C9" s="29"/>
      <c r="D9" s="30"/>
      <c r="E9" s="31">
        <v>2928</v>
      </c>
      <c r="F9" s="32"/>
    </row>
    <row r="10" spans="2:9" ht="12">
      <c r="B10" s="28" t="s">
        <v>4</v>
      </c>
      <c r="C10" s="29"/>
      <c r="D10" s="30"/>
      <c r="E10" s="31">
        <v>4764.3999999999996</v>
      </c>
      <c r="F10" s="32"/>
    </row>
    <row r="11" spans="2:9" ht="12">
      <c r="B11" s="28" t="s">
        <v>21</v>
      </c>
      <c r="C11" s="29"/>
      <c r="D11" s="30"/>
      <c r="E11" s="31">
        <v>724</v>
      </c>
      <c r="F11" s="32"/>
    </row>
    <row r="12" spans="2:9" ht="25.5" customHeight="1" thickBot="1">
      <c r="B12" s="33" t="s">
        <v>5</v>
      </c>
      <c r="C12" s="34"/>
      <c r="D12" s="35"/>
      <c r="E12" s="36">
        <v>21.28</v>
      </c>
      <c r="F12" s="3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40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6">
        <f>970651.35+34297.89</f>
        <v>1004949.24</v>
      </c>
      <c r="E16" s="6"/>
      <c r="F16" s="16">
        <f>D16+E16</f>
        <v>1004949.24</v>
      </c>
    </row>
    <row r="17" spans="2:6" ht="12">
      <c r="B17" s="11" t="s">
        <v>34</v>
      </c>
      <c r="C17" s="11"/>
      <c r="D17" s="16">
        <f>929468.06+27817.12</f>
        <v>957285.18</v>
      </c>
      <c r="E17" s="6"/>
      <c r="F17" s="16">
        <f t="shared" ref="F17:F46" si="0">D17+E17</f>
        <v>957285.18</v>
      </c>
    </row>
    <row r="18" spans="2:6" ht="24">
      <c r="B18" s="10" t="s">
        <v>20</v>
      </c>
      <c r="C18" s="10"/>
      <c r="D18" s="16">
        <f>12682.5</f>
        <v>12682.5</v>
      </c>
      <c r="E18" s="6"/>
      <c r="F18" s="16">
        <f t="shared" si="0"/>
        <v>12682.5</v>
      </c>
    </row>
    <row r="19" spans="2:6" ht="12">
      <c r="B19" s="10" t="s">
        <v>35</v>
      </c>
      <c r="C19" s="10"/>
      <c r="D19" s="16">
        <f>33146.89</f>
        <v>33146.89</v>
      </c>
      <c r="E19" s="6"/>
      <c r="F19" s="16">
        <f t="shared" si="0"/>
        <v>33146.89</v>
      </c>
    </row>
    <row r="20" spans="2:6" ht="18" customHeight="1">
      <c r="B20" s="10" t="s">
        <v>39</v>
      </c>
      <c r="C20" s="10"/>
      <c r="D20" s="17">
        <f>D17+D18+D19</f>
        <v>1003114.5700000001</v>
      </c>
      <c r="E20" s="6"/>
      <c r="F20" s="16">
        <f t="shared" si="0"/>
        <v>1003114.5700000001</v>
      </c>
    </row>
    <row r="21" spans="2:6" ht="24.75" customHeight="1">
      <c r="B21" s="11" t="s">
        <v>9</v>
      </c>
      <c r="C21" s="11"/>
      <c r="D21" s="17">
        <f>D22+D23+D24+D25+D26+D27+D28+D31+D35+D36+D37+D38+D39+D40+D41+D42</f>
        <v>896053.63</v>
      </c>
      <c r="E21" s="6">
        <f>SUM(E22:E27)</f>
        <v>0</v>
      </c>
      <c r="F21" s="16">
        <f t="shared" si="0"/>
        <v>896053.63</v>
      </c>
    </row>
    <row r="22" spans="2:6" ht="13.5" customHeight="1">
      <c r="B22" s="12" t="s">
        <v>10</v>
      </c>
      <c r="C22" s="12"/>
      <c r="D22" s="16">
        <v>149088.6</v>
      </c>
      <c r="E22" s="6"/>
      <c r="F22" s="16">
        <f t="shared" si="0"/>
        <v>149088.6</v>
      </c>
    </row>
    <row r="23" spans="2:6" ht="12">
      <c r="B23" s="12" t="s">
        <v>11</v>
      </c>
      <c r="C23" s="12"/>
      <c r="D23" s="16">
        <v>0</v>
      </c>
      <c r="E23" s="6"/>
      <c r="F23" s="16">
        <f t="shared" si="0"/>
        <v>0</v>
      </c>
    </row>
    <row r="24" spans="2:6" ht="12">
      <c r="B24" s="12" t="s">
        <v>12</v>
      </c>
      <c r="C24" s="12"/>
      <c r="D24" s="16">
        <v>24096</v>
      </c>
      <c r="E24" s="6"/>
      <c r="F24" s="16">
        <f t="shared" si="0"/>
        <v>24096</v>
      </c>
    </row>
    <row r="25" spans="2:6" ht="12" hidden="1">
      <c r="B25" s="13" t="s">
        <v>24</v>
      </c>
      <c r="C25" s="13"/>
      <c r="D25" s="16"/>
      <c r="E25" s="6"/>
      <c r="F25" s="16">
        <f t="shared" si="0"/>
        <v>0</v>
      </c>
    </row>
    <row r="26" spans="2:6" ht="12" hidden="1">
      <c r="B26" s="13" t="s">
        <v>25</v>
      </c>
      <c r="C26" s="13"/>
      <c r="D26" s="16"/>
      <c r="E26" s="6"/>
      <c r="F26" s="16">
        <f t="shared" si="0"/>
        <v>0</v>
      </c>
    </row>
    <row r="27" spans="2:6" ht="12">
      <c r="B27" s="12" t="s">
        <v>13</v>
      </c>
      <c r="C27" s="12"/>
      <c r="D27" s="16">
        <v>0</v>
      </c>
      <c r="E27" s="6"/>
      <c r="F27" s="16">
        <f t="shared" si="0"/>
        <v>0</v>
      </c>
    </row>
    <row r="28" spans="2:6" ht="36">
      <c r="B28" s="10" t="s">
        <v>18</v>
      </c>
      <c r="C28" s="10"/>
      <c r="D28" s="17">
        <f>D29+D30</f>
        <v>160927.20000000001</v>
      </c>
      <c r="E28" s="6">
        <f>SUM(E29:E30)</f>
        <v>0</v>
      </c>
      <c r="F28" s="16">
        <f t="shared" si="0"/>
        <v>160927.20000000001</v>
      </c>
    </row>
    <row r="29" spans="2:6" ht="24">
      <c r="B29" s="13" t="s">
        <v>36</v>
      </c>
      <c r="C29" s="13"/>
      <c r="D29" s="16">
        <v>98431.2</v>
      </c>
      <c r="E29" s="6"/>
      <c r="F29" s="16">
        <f t="shared" si="0"/>
        <v>98431.2</v>
      </c>
    </row>
    <row r="30" spans="2:6" ht="24">
      <c r="B30" s="13" t="s">
        <v>16</v>
      </c>
      <c r="C30" s="13"/>
      <c r="D30" s="16">
        <f>62496</f>
        <v>62496</v>
      </c>
      <c r="E30" s="6"/>
      <c r="F30" s="16">
        <f t="shared" si="0"/>
        <v>62496</v>
      </c>
    </row>
    <row r="31" spans="2:6" ht="12">
      <c r="B31" s="10" t="s">
        <v>37</v>
      </c>
      <c r="C31" s="10"/>
      <c r="D31" s="17">
        <f>D32+D33+D34</f>
        <v>187183.16</v>
      </c>
      <c r="E31" s="6"/>
      <c r="F31" s="16">
        <f t="shared" si="0"/>
        <v>187183.16</v>
      </c>
    </row>
    <row r="32" spans="2:6" ht="12">
      <c r="B32" s="12" t="s">
        <v>15</v>
      </c>
      <c r="C32" s="12"/>
      <c r="D32" s="16">
        <f>6869.82+162.5</f>
        <v>7032.32</v>
      </c>
      <c r="E32" s="6"/>
      <c r="F32" s="16">
        <f t="shared" si="0"/>
        <v>7032.32</v>
      </c>
    </row>
    <row r="33" spans="2:6" ht="12">
      <c r="B33" s="13" t="s">
        <v>26</v>
      </c>
      <c r="C33" s="13"/>
      <c r="D33" s="16">
        <f>6869.82+562.5+44460-D32</f>
        <v>44860</v>
      </c>
      <c r="E33" s="6"/>
      <c r="F33" s="16">
        <f t="shared" si="0"/>
        <v>44860</v>
      </c>
    </row>
    <row r="34" spans="2:6" ht="24">
      <c r="B34" s="13" t="s">
        <v>38</v>
      </c>
      <c r="C34" s="13"/>
      <c r="D34" s="16">
        <f>135290.84</f>
        <v>135290.84</v>
      </c>
      <c r="E34" s="6"/>
      <c r="F34" s="16">
        <f t="shared" si="0"/>
        <v>135290.84</v>
      </c>
    </row>
    <row r="35" spans="2:6" ht="12">
      <c r="B35" s="11" t="s">
        <v>14</v>
      </c>
      <c r="C35" s="11"/>
      <c r="D35" s="16">
        <f>39487.62</f>
        <v>39487.620000000003</v>
      </c>
      <c r="E35" s="6"/>
      <c r="F35" s="16">
        <f t="shared" si="0"/>
        <v>39487.620000000003</v>
      </c>
    </row>
    <row r="36" spans="2:6" ht="12">
      <c r="B36" s="11" t="s">
        <v>30</v>
      </c>
      <c r="C36" s="11"/>
      <c r="D36" s="16">
        <f>10254.91+1342.02+7400+2644.41-419.13+30000+10739.55</f>
        <v>61961.759999999995</v>
      </c>
      <c r="E36" s="6"/>
      <c r="F36" s="16">
        <f t="shared" si="0"/>
        <v>61961.759999999995</v>
      </c>
    </row>
    <row r="37" spans="2:6" ht="12">
      <c r="B37" s="11" t="s">
        <v>22</v>
      </c>
      <c r="C37" s="11"/>
      <c r="D37" s="16">
        <f>2083.2+800+800+800+400+400</f>
        <v>5283.2</v>
      </c>
      <c r="E37" s="6"/>
      <c r="F37" s="16">
        <f t="shared" si="0"/>
        <v>5283.2</v>
      </c>
    </row>
    <row r="38" spans="2:6" ht="14.25" customHeight="1">
      <c r="B38" s="14" t="s">
        <v>27</v>
      </c>
      <c r="C38" s="14"/>
      <c r="D38" s="16">
        <f>200989.85</f>
        <v>200989.85</v>
      </c>
      <c r="E38" s="6"/>
      <c r="F38" s="16">
        <f t="shared" si="0"/>
        <v>200989.85</v>
      </c>
    </row>
    <row r="39" spans="2:6" ht="12.75" customHeight="1">
      <c r="B39" s="14" t="s">
        <v>33</v>
      </c>
      <c r="C39" s="14"/>
      <c r="D39" s="16">
        <v>42517.49</v>
      </c>
      <c r="E39" s="6"/>
      <c r="F39" s="16">
        <f t="shared" si="0"/>
        <v>42517.49</v>
      </c>
    </row>
    <row r="40" spans="2:6" ht="14.25" customHeight="1">
      <c r="B40" s="10" t="s">
        <v>44</v>
      </c>
      <c r="C40" s="14"/>
      <c r="D40" s="16">
        <f>27131.54-2612.79</f>
        <v>24518.75</v>
      </c>
      <c r="E40" s="6"/>
      <c r="F40" s="16">
        <f t="shared" si="0"/>
        <v>24518.75</v>
      </c>
    </row>
    <row r="41" spans="2:6" ht="11.25" hidden="1" customHeight="1">
      <c r="B41" s="10" t="s">
        <v>28</v>
      </c>
      <c r="C41" s="10"/>
      <c r="D41" s="16"/>
      <c r="E41" s="6"/>
      <c r="F41" s="16">
        <f t="shared" si="0"/>
        <v>0</v>
      </c>
    </row>
    <row r="42" spans="2:6" ht="12" hidden="1" customHeight="1">
      <c r="B42" s="10" t="s">
        <v>29</v>
      </c>
      <c r="C42" s="10"/>
      <c r="D42" s="16"/>
      <c r="E42" s="6"/>
      <c r="F42" s="16">
        <f t="shared" si="0"/>
        <v>0</v>
      </c>
    </row>
    <row r="43" spans="2:6" ht="13.5" customHeight="1">
      <c r="B43" s="11" t="s">
        <v>42</v>
      </c>
      <c r="C43" s="11"/>
      <c r="D43" s="17">
        <f>D20-D21</f>
        <v>107060.94000000006</v>
      </c>
      <c r="E43" s="6">
        <f>E18-(E21+E28+E35+E32+E34+E33+E38)</f>
        <v>0</v>
      </c>
      <c r="F43" s="16">
        <f t="shared" si="0"/>
        <v>107060.94000000006</v>
      </c>
    </row>
    <row r="44" spans="2:6" ht="13.5" customHeight="1">
      <c r="B44" s="11" t="s">
        <v>43</v>
      </c>
      <c r="C44" s="20">
        <v>-149525.07</v>
      </c>
      <c r="D44" s="16">
        <f>D43+C44</f>
        <v>-42464.129999999946</v>
      </c>
      <c r="E44" s="15"/>
      <c r="F44" s="16">
        <f t="shared" si="0"/>
        <v>-42464.129999999946</v>
      </c>
    </row>
    <row r="45" spans="2:6" ht="12">
      <c r="B45" s="11" t="s">
        <v>31</v>
      </c>
      <c r="C45" s="20">
        <v>88877.14</v>
      </c>
      <c r="D45" s="16">
        <f>D16-D17+C45</f>
        <v>136541.19999999995</v>
      </c>
      <c r="E45" s="6"/>
      <c r="F45" s="16">
        <f t="shared" si="0"/>
        <v>136541.19999999995</v>
      </c>
    </row>
    <row r="46" spans="2:6" ht="12">
      <c r="B46" s="11" t="s">
        <v>32</v>
      </c>
      <c r="C46" s="20">
        <v>243735.82</v>
      </c>
      <c r="D46" s="16">
        <v>352468.71</v>
      </c>
      <c r="E46" s="6"/>
      <c r="F46" s="16">
        <f t="shared" si="0"/>
        <v>352468.71</v>
      </c>
    </row>
    <row r="47" spans="2:6" ht="83.25" customHeight="1">
      <c r="B47" s="18" t="s">
        <v>23</v>
      </c>
      <c r="C47" s="18"/>
      <c r="E47" s="38"/>
      <c r="F47" s="39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7"/>
  <sheetViews>
    <sheetView topLeftCell="A12" zoomScale="130" zoomScaleNormal="130" workbookViewId="0">
      <selection activeCell="E8" sqref="E8:F8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40"/>
      <c r="G1" s="5"/>
      <c r="H1" s="5"/>
    </row>
    <row r="2" spans="2:9" ht="2.25" customHeight="1">
      <c r="B2" s="5"/>
      <c r="C2" s="5"/>
      <c r="D2" s="5"/>
      <c r="E2" s="5"/>
      <c r="F2" s="41"/>
      <c r="G2" s="5"/>
      <c r="H2" s="5"/>
      <c r="I2" s="5"/>
    </row>
    <row r="3" spans="2:9" ht="6.75" customHeight="1">
      <c r="B3" s="5"/>
      <c r="C3" s="5"/>
      <c r="D3" s="5"/>
      <c r="E3" s="5"/>
      <c r="F3" s="41"/>
      <c r="G3" s="5"/>
      <c r="H3" s="5"/>
      <c r="I3" s="5"/>
    </row>
    <row r="4" spans="2:9" ht="45" customHeight="1">
      <c r="B4" s="42" t="s">
        <v>47</v>
      </c>
      <c r="C4" s="42"/>
      <c r="D4" s="43"/>
      <c r="E4" s="43"/>
      <c r="F4" s="43"/>
      <c r="G4" s="5"/>
      <c r="H4" s="5"/>
      <c r="I4" s="5"/>
    </row>
    <row r="5" spans="2:9" ht="5.25" customHeight="1" thickBot="1"/>
    <row r="6" spans="2:9" ht="12">
      <c r="B6" s="44" t="s">
        <v>0</v>
      </c>
      <c r="C6" s="45"/>
      <c r="D6" s="46"/>
      <c r="E6" s="47" t="s">
        <v>19</v>
      </c>
      <c r="F6" s="48"/>
    </row>
    <row r="7" spans="2:9" ht="12">
      <c r="B7" s="28" t="s">
        <v>1</v>
      </c>
      <c r="C7" s="29"/>
      <c r="D7" s="30"/>
      <c r="E7" s="31">
        <v>16239.3</v>
      </c>
      <c r="F7" s="32"/>
    </row>
    <row r="8" spans="2:9" ht="12">
      <c r="B8" s="28" t="s">
        <v>2</v>
      </c>
      <c r="C8" s="29"/>
      <c r="D8" s="30"/>
      <c r="E8" s="31">
        <v>668.3</v>
      </c>
      <c r="F8" s="32"/>
    </row>
    <row r="9" spans="2:9" ht="12">
      <c r="B9" s="28" t="s">
        <v>3</v>
      </c>
      <c r="C9" s="29"/>
      <c r="D9" s="30"/>
      <c r="E9" s="31">
        <v>2928</v>
      </c>
      <c r="F9" s="32"/>
    </row>
    <row r="10" spans="2:9" ht="12">
      <c r="B10" s="28" t="s">
        <v>4</v>
      </c>
      <c r="C10" s="29"/>
      <c r="D10" s="30"/>
      <c r="E10" s="31">
        <v>4764.3999999999996</v>
      </c>
      <c r="F10" s="32"/>
    </row>
    <row r="11" spans="2:9" ht="12">
      <c r="B11" s="28" t="s">
        <v>21</v>
      </c>
      <c r="C11" s="29"/>
      <c r="D11" s="30"/>
      <c r="E11" s="31">
        <v>724</v>
      </c>
      <c r="F11" s="32"/>
    </row>
    <row r="12" spans="2:9" ht="25.5" customHeight="1" thickBot="1">
      <c r="B12" s="33" t="s">
        <v>5</v>
      </c>
      <c r="C12" s="34"/>
      <c r="D12" s="35"/>
      <c r="E12" s="36">
        <v>21.07</v>
      </c>
      <c r="F12" s="3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/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6">
        <v>1004949.24</v>
      </c>
      <c r="E16" s="6"/>
      <c r="F16" s="16">
        <f>D16+E16</f>
        <v>1004949.24</v>
      </c>
    </row>
    <row r="17" spans="2:8" ht="12">
      <c r="B17" s="11" t="s">
        <v>34</v>
      </c>
      <c r="C17" s="11"/>
      <c r="D17" s="16">
        <v>978134.96</v>
      </c>
      <c r="E17" s="6"/>
      <c r="F17" s="16">
        <f t="shared" ref="F17:F46" si="0">D17+E17</f>
        <v>978134.96</v>
      </c>
    </row>
    <row r="18" spans="2:8" ht="24">
      <c r="B18" s="10" t="s">
        <v>20</v>
      </c>
      <c r="C18" s="10"/>
      <c r="D18" s="16">
        <v>11481</v>
      </c>
      <c r="E18" s="6"/>
      <c r="F18" s="16">
        <f t="shared" si="0"/>
        <v>11481</v>
      </c>
    </row>
    <row r="19" spans="2:8" ht="12">
      <c r="B19" s="10" t="s">
        <v>35</v>
      </c>
      <c r="C19" s="10"/>
      <c r="D19" s="16">
        <v>35220.26</v>
      </c>
      <c r="E19" s="6"/>
      <c r="F19" s="16">
        <f t="shared" si="0"/>
        <v>35220.26</v>
      </c>
    </row>
    <row r="20" spans="2:8" ht="18" customHeight="1">
      <c r="B20" s="10" t="s">
        <v>39</v>
      </c>
      <c r="C20" s="10"/>
      <c r="D20" s="17">
        <f>D17+D18+D19</f>
        <v>1024836.22</v>
      </c>
      <c r="E20" s="6"/>
      <c r="F20" s="16">
        <f t="shared" si="0"/>
        <v>1024836.22</v>
      </c>
    </row>
    <row r="21" spans="2:8" ht="24.75" customHeight="1">
      <c r="B21" s="11" t="s">
        <v>9</v>
      </c>
      <c r="C21" s="11"/>
      <c r="D21" s="17">
        <f>D22+D23+D24+D25+D26+D27+D28+D31+D35+D36+D37+D38+D39+D40+D41+D42</f>
        <v>1058286.3599999999</v>
      </c>
      <c r="E21" s="6">
        <f>SUM(E22:E27)</f>
        <v>0</v>
      </c>
      <c r="F21" s="16">
        <f t="shared" si="0"/>
        <v>1058286.3599999999</v>
      </c>
    </row>
    <row r="22" spans="2:8" ht="13.5" customHeight="1">
      <c r="B22" s="12" t="s">
        <v>10</v>
      </c>
      <c r="C22" s="12"/>
      <c r="D22" s="16">
        <v>149088.6</v>
      </c>
      <c r="E22" s="6"/>
      <c r="F22" s="16">
        <f t="shared" si="0"/>
        <v>149088.6</v>
      </c>
    </row>
    <row r="23" spans="2:8" ht="12">
      <c r="B23" s="12" t="s">
        <v>11</v>
      </c>
      <c r="C23" s="12"/>
      <c r="D23" s="16">
        <v>0</v>
      </c>
      <c r="E23" s="6"/>
      <c r="F23" s="16">
        <f t="shared" si="0"/>
        <v>0</v>
      </c>
    </row>
    <row r="24" spans="2:8" ht="12">
      <c r="B24" s="12" t="s">
        <v>12</v>
      </c>
      <c r="C24" s="12"/>
      <c r="D24" s="16">
        <v>0</v>
      </c>
      <c r="E24" s="6"/>
      <c r="F24" s="16">
        <f t="shared" si="0"/>
        <v>0</v>
      </c>
    </row>
    <row r="25" spans="2:8" ht="12" hidden="1">
      <c r="B25" s="13" t="s">
        <v>24</v>
      </c>
      <c r="C25" s="13"/>
      <c r="D25" s="16"/>
      <c r="E25" s="6"/>
      <c r="F25" s="16">
        <f t="shared" si="0"/>
        <v>0</v>
      </c>
    </row>
    <row r="26" spans="2:8" ht="12" hidden="1">
      <c r="B26" s="13" t="s">
        <v>25</v>
      </c>
      <c r="C26" s="13"/>
      <c r="D26" s="16"/>
      <c r="E26" s="6"/>
      <c r="F26" s="16">
        <f t="shared" si="0"/>
        <v>0</v>
      </c>
    </row>
    <row r="27" spans="2:8" ht="12">
      <c r="B27" s="12" t="s">
        <v>13</v>
      </c>
      <c r="C27" s="12"/>
      <c r="D27" s="16">
        <v>0</v>
      </c>
      <c r="E27" s="6"/>
      <c r="F27" s="16">
        <f t="shared" si="0"/>
        <v>0</v>
      </c>
    </row>
    <row r="28" spans="2:8" ht="36">
      <c r="B28" s="10" t="s">
        <v>18</v>
      </c>
      <c r="C28" s="10"/>
      <c r="D28" s="17">
        <f>D29+D30</f>
        <v>193597.24</v>
      </c>
      <c r="E28" s="6">
        <f>SUM(E29:E30)</f>
        <v>0</v>
      </c>
      <c r="F28" s="16">
        <f t="shared" si="0"/>
        <v>193597.24</v>
      </c>
    </row>
    <row r="29" spans="2:8" ht="24">
      <c r="B29" s="13" t="s">
        <v>36</v>
      </c>
      <c r="C29" s="13"/>
      <c r="D29" s="16">
        <v>124195.24</v>
      </c>
      <c r="E29" s="6"/>
      <c r="F29" s="16">
        <f t="shared" si="0"/>
        <v>124195.24</v>
      </c>
    </row>
    <row r="30" spans="2:8" ht="24">
      <c r="B30" s="13" t="s">
        <v>16</v>
      </c>
      <c r="C30" s="13"/>
      <c r="D30" s="16">
        <v>69402</v>
      </c>
      <c r="E30" s="6"/>
      <c r="F30" s="16">
        <f t="shared" si="0"/>
        <v>69402</v>
      </c>
      <c r="H30" s="4" t="s">
        <v>49</v>
      </c>
    </row>
    <row r="31" spans="2:8" ht="12">
      <c r="B31" s="10" t="s">
        <v>37</v>
      </c>
      <c r="C31" s="10"/>
      <c r="D31" s="17">
        <f>D32+D33+D34</f>
        <v>398339.52</v>
      </c>
      <c r="E31" s="6"/>
      <c r="F31" s="16">
        <f t="shared" si="0"/>
        <v>398339.52</v>
      </c>
    </row>
    <row r="32" spans="2:8" ht="12">
      <c r="B32" s="12" t="s">
        <v>15</v>
      </c>
      <c r="C32" s="12"/>
      <c r="D32" s="16">
        <v>151720.41</v>
      </c>
      <c r="E32" s="6"/>
      <c r="F32" s="16">
        <f t="shared" si="0"/>
        <v>151720.41</v>
      </c>
    </row>
    <row r="33" spans="2:10" ht="12">
      <c r="B33" s="13" t="s">
        <v>26</v>
      </c>
      <c r="C33" s="13"/>
      <c r="D33" s="16">
        <f>85900+7500</f>
        <v>93400</v>
      </c>
      <c r="E33" s="6"/>
      <c r="F33" s="16">
        <f t="shared" si="0"/>
        <v>93400</v>
      </c>
    </row>
    <row r="34" spans="2:10" ht="24">
      <c r="B34" s="13" t="s">
        <v>38</v>
      </c>
      <c r="C34" s="13"/>
      <c r="D34" s="16">
        <v>153219.10999999999</v>
      </c>
      <c r="E34" s="6"/>
      <c r="F34" s="16">
        <f t="shared" si="0"/>
        <v>153219.10999999999</v>
      </c>
      <c r="J34" s="4" t="s">
        <v>48</v>
      </c>
    </row>
    <row r="35" spans="2:10" ht="12">
      <c r="B35" s="11" t="s">
        <v>14</v>
      </c>
      <c r="C35" s="11"/>
      <c r="D35" s="16">
        <v>39325.32</v>
      </c>
      <c r="E35" s="6"/>
      <c r="F35" s="16">
        <f t="shared" si="0"/>
        <v>39325.32</v>
      </c>
    </row>
    <row r="36" spans="2:10" ht="12">
      <c r="B36" s="11" t="s">
        <v>30</v>
      </c>
      <c r="C36" s="11"/>
      <c r="D36" s="16">
        <v>74862.63</v>
      </c>
      <c r="E36" s="6"/>
      <c r="F36" s="16">
        <f t="shared" si="0"/>
        <v>74862.63</v>
      </c>
      <c r="H36" s="4">
        <f>11301.95+11953.36+6184.13+8106.93+2316.26+35000</f>
        <v>74862.63</v>
      </c>
    </row>
    <row r="37" spans="2:10" ht="12">
      <c r="B37" s="11" t="s">
        <v>22</v>
      </c>
      <c r="C37" s="11"/>
      <c r="D37" s="16">
        <v>2083.1999999999998</v>
      </c>
      <c r="E37" s="6"/>
      <c r="F37" s="16">
        <f t="shared" si="0"/>
        <v>2083.1999999999998</v>
      </c>
    </row>
    <row r="38" spans="2:10" ht="14.25" customHeight="1">
      <c r="B38" s="14" t="s">
        <v>27</v>
      </c>
      <c r="C38" s="14"/>
      <c r="D38" s="16">
        <v>200989.85</v>
      </c>
      <c r="E38" s="6"/>
      <c r="F38" s="16">
        <f t="shared" si="0"/>
        <v>200989.85</v>
      </c>
    </row>
    <row r="39" spans="2:10" ht="12.75" hidden="1" customHeight="1">
      <c r="B39" s="14" t="s">
        <v>33</v>
      </c>
      <c r="C39" s="14"/>
      <c r="D39" s="16"/>
      <c r="E39" s="6"/>
      <c r="F39" s="16">
        <f t="shared" si="0"/>
        <v>0</v>
      </c>
    </row>
    <row r="40" spans="2:10" ht="14.25" customHeight="1">
      <c r="B40" s="10" t="s">
        <v>44</v>
      </c>
      <c r="C40" s="14"/>
      <c r="D40" s="16">
        <v>0</v>
      </c>
      <c r="E40" s="6"/>
      <c r="F40" s="16">
        <f t="shared" si="0"/>
        <v>0</v>
      </c>
    </row>
    <row r="41" spans="2:10" ht="11.25" hidden="1" customHeight="1">
      <c r="B41" s="10" t="s">
        <v>28</v>
      </c>
      <c r="C41" s="10"/>
      <c r="D41" s="16"/>
      <c r="E41" s="6"/>
      <c r="F41" s="16">
        <f t="shared" si="0"/>
        <v>0</v>
      </c>
    </row>
    <row r="42" spans="2:10" ht="12" hidden="1" customHeight="1">
      <c r="B42" s="10" t="s">
        <v>29</v>
      </c>
      <c r="C42" s="10"/>
      <c r="D42" s="16"/>
      <c r="E42" s="6"/>
      <c r="F42" s="16">
        <f t="shared" si="0"/>
        <v>0</v>
      </c>
    </row>
    <row r="43" spans="2:10" ht="13.5" customHeight="1">
      <c r="B43" s="11" t="s">
        <v>45</v>
      </c>
      <c r="C43" s="11"/>
      <c r="D43" s="17">
        <f>D20-D21</f>
        <v>-33450.139999999898</v>
      </c>
      <c r="E43" s="6">
        <f>E18-(E21+E28+E35+E32+E34+E33+E38)</f>
        <v>0</v>
      </c>
      <c r="F43" s="16">
        <f t="shared" si="0"/>
        <v>-33450.139999999898</v>
      </c>
    </row>
    <row r="44" spans="2:10" ht="13.5" customHeight="1">
      <c r="B44" s="11" t="s">
        <v>46</v>
      </c>
      <c r="C44" s="20">
        <f>'1 квартал'!D44</f>
        <v>-42464.129999999946</v>
      </c>
      <c r="D44" s="16">
        <f>D43+C44</f>
        <v>-75914.269999999844</v>
      </c>
      <c r="E44" s="15"/>
      <c r="F44" s="16">
        <f t="shared" si="0"/>
        <v>-75914.269999999844</v>
      </c>
    </row>
    <row r="45" spans="2:10" ht="12">
      <c r="B45" s="11" t="s">
        <v>31</v>
      </c>
      <c r="C45" s="20">
        <f>'1 квартал'!D45</f>
        <v>136541.19999999995</v>
      </c>
      <c r="D45" s="16">
        <f>D16-D17+C45</f>
        <v>163355.47999999998</v>
      </c>
      <c r="E45" s="6"/>
      <c r="F45" s="16">
        <f t="shared" si="0"/>
        <v>163355.47999999998</v>
      </c>
    </row>
    <row r="46" spans="2:10" ht="12">
      <c r="B46" s="11" t="s">
        <v>32</v>
      </c>
      <c r="C46" s="20">
        <f>'1 квартал'!D46</f>
        <v>352468.71</v>
      </c>
      <c r="D46" s="16">
        <v>362543.37</v>
      </c>
      <c r="E46" s="6"/>
      <c r="F46" s="16">
        <f t="shared" si="0"/>
        <v>362543.37</v>
      </c>
    </row>
    <row r="47" spans="2:10" ht="83.25" customHeight="1">
      <c r="B47" s="21" t="s">
        <v>23</v>
      </c>
      <c r="C47" s="21"/>
      <c r="E47" s="38"/>
      <c r="F47" s="39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7"/>
  <sheetViews>
    <sheetView topLeftCell="A21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40"/>
      <c r="G1" s="5"/>
      <c r="H1" s="5"/>
    </row>
    <row r="2" spans="2:9" ht="2.25" customHeight="1">
      <c r="B2" s="5"/>
      <c r="C2" s="5"/>
      <c r="D2" s="5"/>
      <c r="E2" s="5"/>
      <c r="F2" s="41"/>
      <c r="G2" s="5"/>
      <c r="H2" s="5"/>
      <c r="I2" s="5"/>
    </row>
    <row r="3" spans="2:9" ht="6.75" customHeight="1">
      <c r="B3" s="5"/>
      <c r="C3" s="5"/>
      <c r="D3" s="5"/>
      <c r="E3" s="5"/>
      <c r="F3" s="41"/>
      <c r="G3" s="5"/>
      <c r="H3" s="5"/>
      <c r="I3" s="5"/>
    </row>
    <row r="4" spans="2:9" ht="45" customHeight="1">
      <c r="B4" s="42" t="s">
        <v>50</v>
      </c>
      <c r="C4" s="42"/>
      <c r="D4" s="43"/>
      <c r="E4" s="43"/>
      <c r="F4" s="43"/>
      <c r="G4" s="5"/>
      <c r="H4" s="5"/>
      <c r="I4" s="5"/>
    </row>
    <row r="5" spans="2:9" ht="5.25" customHeight="1" thickBot="1"/>
    <row r="6" spans="2:9" ht="12">
      <c r="B6" s="44" t="s">
        <v>0</v>
      </c>
      <c r="C6" s="45"/>
      <c r="D6" s="46"/>
      <c r="E6" s="47" t="s">
        <v>19</v>
      </c>
      <c r="F6" s="48"/>
    </row>
    <row r="7" spans="2:9" ht="12">
      <c r="B7" s="28" t="s">
        <v>1</v>
      </c>
      <c r="C7" s="29"/>
      <c r="D7" s="30"/>
      <c r="E7" s="31">
        <v>16239.3</v>
      </c>
      <c r="F7" s="32"/>
    </row>
    <row r="8" spans="2:9" ht="12">
      <c r="B8" s="28" t="s">
        <v>2</v>
      </c>
      <c r="C8" s="29"/>
      <c r="D8" s="30"/>
      <c r="E8" s="31">
        <v>668.3</v>
      </c>
      <c r="F8" s="32"/>
    </row>
    <row r="9" spans="2:9" ht="12">
      <c r="B9" s="28" t="s">
        <v>3</v>
      </c>
      <c r="C9" s="29"/>
      <c r="D9" s="30"/>
      <c r="E9" s="31">
        <v>2928</v>
      </c>
      <c r="F9" s="32"/>
    </row>
    <row r="10" spans="2:9" ht="12">
      <c r="B10" s="28" t="s">
        <v>4</v>
      </c>
      <c r="C10" s="29"/>
      <c r="D10" s="30"/>
      <c r="E10" s="31">
        <v>4764.3999999999996</v>
      </c>
      <c r="F10" s="32"/>
    </row>
    <row r="11" spans="2:9" ht="12">
      <c r="B11" s="28" t="s">
        <v>21</v>
      </c>
      <c r="C11" s="29"/>
      <c r="D11" s="30"/>
      <c r="E11" s="31">
        <v>724</v>
      </c>
      <c r="F11" s="32"/>
    </row>
    <row r="12" spans="2:9" ht="25.5" customHeight="1" thickBot="1">
      <c r="B12" s="33" t="s">
        <v>5</v>
      </c>
      <c r="C12" s="34"/>
      <c r="D12" s="35"/>
      <c r="E12" s="36">
        <v>21.07</v>
      </c>
      <c r="F12" s="3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/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6">
        <v>1004949.24</v>
      </c>
      <c r="E16" s="6"/>
      <c r="F16" s="16">
        <f>D16+E16</f>
        <v>1004949.24</v>
      </c>
    </row>
    <row r="17" spans="2:6" ht="12">
      <c r="B17" s="11" t="s">
        <v>34</v>
      </c>
      <c r="C17" s="11"/>
      <c r="D17" s="16">
        <v>964608</v>
      </c>
      <c r="E17" s="6"/>
      <c r="F17" s="16">
        <f t="shared" ref="F17:F46" si="0">D17+E17</f>
        <v>964608</v>
      </c>
    </row>
    <row r="18" spans="2:6" ht="24">
      <c r="B18" s="10" t="s">
        <v>20</v>
      </c>
      <c r="C18" s="10"/>
      <c r="D18" s="16">
        <v>16128</v>
      </c>
      <c r="E18" s="6"/>
      <c r="F18" s="16">
        <f t="shared" si="0"/>
        <v>16128</v>
      </c>
    </row>
    <row r="19" spans="2:6" ht="12">
      <c r="B19" s="10" t="s">
        <v>35</v>
      </c>
      <c r="C19" s="10"/>
      <c r="D19" s="16">
        <v>33959.269999999997</v>
      </c>
      <c r="E19" s="6"/>
      <c r="F19" s="16">
        <f t="shared" si="0"/>
        <v>33959.269999999997</v>
      </c>
    </row>
    <row r="20" spans="2:6" ht="18" customHeight="1">
      <c r="B20" s="10" t="s">
        <v>39</v>
      </c>
      <c r="C20" s="10"/>
      <c r="D20" s="17">
        <f>D17+D18+D19</f>
        <v>1014695.27</v>
      </c>
      <c r="E20" s="6"/>
      <c r="F20" s="16">
        <f t="shared" si="0"/>
        <v>1014695.27</v>
      </c>
    </row>
    <row r="21" spans="2:6" ht="24.75" customHeight="1">
      <c r="B21" s="11" t="s">
        <v>9</v>
      </c>
      <c r="C21" s="11"/>
      <c r="D21" s="17">
        <f>D22+D23+D24+D25+D26+D27+D28+D31+D35+D36+D37+D38+D39+D40+D41+D42</f>
        <v>1042838.0700000001</v>
      </c>
      <c r="E21" s="6">
        <f>SUM(E22:E27)</f>
        <v>0</v>
      </c>
      <c r="F21" s="16">
        <f t="shared" si="0"/>
        <v>1042838.0700000001</v>
      </c>
    </row>
    <row r="22" spans="2:6" ht="13.5" customHeight="1">
      <c r="B22" s="12" t="s">
        <v>10</v>
      </c>
      <c r="C22" s="12"/>
      <c r="D22" s="16">
        <v>149088.6</v>
      </c>
      <c r="E22" s="6"/>
      <c r="F22" s="16">
        <f t="shared" si="0"/>
        <v>149088.6</v>
      </c>
    </row>
    <row r="23" spans="2:6" ht="12">
      <c r="B23" s="12" t="s">
        <v>11</v>
      </c>
      <c r="C23" s="12"/>
      <c r="D23" s="16">
        <v>0</v>
      </c>
      <c r="E23" s="6"/>
      <c r="F23" s="16">
        <f t="shared" si="0"/>
        <v>0</v>
      </c>
    </row>
    <row r="24" spans="2:6" ht="12">
      <c r="B24" s="12" t="s">
        <v>12</v>
      </c>
      <c r="C24" s="12"/>
      <c r="D24" s="16">
        <v>0</v>
      </c>
      <c r="E24" s="6"/>
      <c r="F24" s="16">
        <f t="shared" si="0"/>
        <v>0</v>
      </c>
    </row>
    <row r="25" spans="2:6" ht="12" hidden="1">
      <c r="B25" s="13" t="s">
        <v>24</v>
      </c>
      <c r="C25" s="13"/>
      <c r="D25" s="16"/>
      <c r="E25" s="6"/>
      <c r="F25" s="16">
        <f t="shared" si="0"/>
        <v>0</v>
      </c>
    </row>
    <row r="26" spans="2:6" ht="12" hidden="1">
      <c r="B26" s="13" t="s">
        <v>25</v>
      </c>
      <c r="C26" s="13"/>
      <c r="D26" s="16"/>
      <c r="E26" s="6"/>
      <c r="F26" s="16">
        <f t="shared" si="0"/>
        <v>0</v>
      </c>
    </row>
    <row r="27" spans="2:6" ht="12">
      <c r="B27" s="12" t="s">
        <v>13</v>
      </c>
      <c r="C27" s="12"/>
      <c r="D27" s="16">
        <v>0</v>
      </c>
      <c r="E27" s="6"/>
      <c r="F27" s="16">
        <f t="shared" si="0"/>
        <v>0</v>
      </c>
    </row>
    <row r="28" spans="2:6" ht="36">
      <c r="B28" s="10" t="s">
        <v>18</v>
      </c>
      <c r="C28" s="10"/>
      <c r="D28" s="17">
        <f>D29+D30</f>
        <v>177677.41</v>
      </c>
      <c r="E28" s="6">
        <f>SUM(E29:E30)</f>
        <v>0</v>
      </c>
      <c r="F28" s="16">
        <f t="shared" si="0"/>
        <v>177677.41</v>
      </c>
    </row>
    <row r="29" spans="2:6" ht="24">
      <c r="B29" s="13" t="s">
        <v>36</v>
      </c>
      <c r="C29" s="13"/>
      <c r="D29" s="16">
        <v>98431.2</v>
      </c>
      <c r="E29" s="6"/>
      <c r="F29" s="16">
        <f t="shared" si="0"/>
        <v>98431.2</v>
      </c>
    </row>
    <row r="30" spans="2:6" ht="24">
      <c r="B30" s="13" t="s">
        <v>16</v>
      </c>
      <c r="C30" s="13"/>
      <c r="D30" s="16">
        <v>79246.210000000006</v>
      </c>
      <c r="E30" s="6"/>
      <c r="F30" s="16">
        <f t="shared" si="0"/>
        <v>79246.210000000006</v>
      </c>
    </row>
    <row r="31" spans="2:6" ht="12">
      <c r="B31" s="10" t="s">
        <v>37</v>
      </c>
      <c r="C31" s="10"/>
      <c r="D31" s="17">
        <f>D32+D33+D34</f>
        <v>346648.56</v>
      </c>
      <c r="E31" s="6"/>
      <c r="F31" s="16">
        <f t="shared" si="0"/>
        <v>346648.56</v>
      </c>
    </row>
    <row r="32" spans="2:6" ht="12">
      <c r="B32" s="12" t="s">
        <v>15</v>
      </c>
      <c r="C32" s="12"/>
      <c r="D32" s="16">
        <v>41213.300000000003</v>
      </c>
      <c r="E32" s="6"/>
      <c r="F32" s="16">
        <f t="shared" si="0"/>
        <v>41213.300000000003</v>
      </c>
    </row>
    <row r="33" spans="2:12" ht="12">
      <c r="B33" s="13" t="s">
        <v>26</v>
      </c>
      <c r="C33" s="13"/>
      <c r="D33" s="16">
        <v>155196</v>
      </c>
      <c r="E33" s="6"/>
      <c r="F33" s="16">
        <f t="shared" si="0"/>
        <v>155196</v>
      </c>
    </row>
    <row r="34" spans="2:12" ht="24">
      <c r="B34" s="13" t="s">
        <v>38</v>
      </c>
      <c r="C34" s="13"/>
      <c r="D34" s="16">
        <v>150239.26</v>
      </c>
      <c r="E34" s="6"/>
      <c r="F34" s="16">
        <f t="shared" si="0"/>
        <v>150239.26</v>
      </c>
    </row>
    <row r="35" spans="2:12" ht="12">
      <c r="B35" s="11" t="s">
        <v>14</v>
      </c>
      <c r="C35" s="11"/>
      <c r="D35" s="16">
        <v>41622.31</v>
      </c>
      <c r="E35" s="6"/>
      <c r="F35" s="16">
        <f t="shared" si="0"/>
        <v>41622.31</v>
      </c>
    </row>
    <row r="36" spans="2:12" ht="12">
      <c r="B36" s="11" t="s">
        <v>30</v>
      </c>
      <c r="C36" s="11"/>
      <c r="D36" s="16">
        <f>1852.9+12337.06+45000+8298.3+2370.9</f>
        <v>69859.159999999989</v>
      </c>
      <c r="E36" s="6"/>
      <c r="F36" s="16">
        <f t="shared" si="0"/>
        <v>69859.159999999989</v>
      </c>
      <c r="H36" s="24" t="s">
        <v>53</v>
      </c>
      <c r="I36" s="25"/>
      <c r="J36" s="25"/>
      <c r="K36" s="25"/>
      <c r="L36" s="25"/>
    </row>
    <row r="37" spans="2:12" ht="12">
      <c r="B37" s="11" t="s">
        <v>22</v>
      </c>
      <c r="C37" s="11"/>
      <c r="D37" s="16">
        <v>2600</v>
      </c>
      <c r="E37" s="6"/>
      <c r="F37" s="16">
        <f t="shared" si="0"/>
        <v>2600</v>
      </c>
    </row>
    <row r="38" spans="2:12" ht="14.25" customHeight="1">
      <c r="B38" s="14" t="s">
        <v>27</v>
      </c>
      <c r="C38" s="14"/>
      <c r="D38" s="16">
        <v>200989.84</v>
      </c>
      <c r="E38" s="6"/>
      <c r="F38" s="16">
        <f t="shared" si="0"/>
        <v>200989.84</v>
      </c>
    </row>
    <row r="39" spans="2:12" ht="12.75" hidden="1" customHeight="1">
      <c r="B39" s="14" t="s">
        <v>33</v>
      </c>
      <c r="C39" s="14"/>
      <c r="D39" s="16"/>
      <c r="E39" s="6"/>
      <c r="F39" s="16">
        <f t="shared" si="0"/>
        <v>0</v>
      </c>
    </row>
    <row r="40" spans="2:12" ht="14.25" customHeight="1">
      <c r="B40" s="10" t="s">
        <v>44</v>
      </c>
      <c r="C40" s="14"/>
      <c r="D40" s="16">
        <v>54352.19</v>
      </c>
      <c r="E40" s="6"/>
      <c r="F40" s="16">
        <f t="shared" si="0"/>
        <v>54352.19</v>
      </c>
    </row>
    <row r="41" spans="2:12" ht="11.25" hidden="1" customHeight="1">
      <c r="B41" s="10" t="s">
        <v>28</v>
      </c>
      <c r="C41" s="10"/>
      <c r="D41" s="16"/>
      <c r="E41" s="6"/>
      <c r="F41" s="16">
        <f t="shared" si="0"/>
        <v>0</v>
      </c>
    </row>
    <row r="42" spans="2:12" ht="12" hidden="1" customHeight="1">
      <c r="B42" s="10" t="s">
        <v>29</v>
      </c>
      <c r="C42" s="10"/>
      <c r="D42" s="16"/>
      <c r="E42" s="6"/>
      <c r="F42" s="16">
        <f t="shared" si="0"/>
        <v>0</v>
      </c>
    </row>
    <row r="43" spans="2:12" ht="13.5" customHeight="1">
      <c r="B43" s="11" t="s">
        <v>51</v>
      </c>
      <c r="C43" s="11"/>
      <c r="D43" s="17">
        <f>D20-D21</f>
        <v>-28142.800000000047</v>
      </c>
      <c r="E43" s="6">
        <f>E18-(E21+E28+E35+E32+E34+E33+E38)</f>
        <v>0</v>
      </c>
      <c r="F43" s="16">
        <f t="shared" si="0"/>
        <v>-28142.800000000047</v>
      </c>
    </row>
    <row r="44" spans="2:12" ht="13.5" customHeight="1">
      <c r="B44" s="11" t="s">
        <v>52</v>
      </c>
      <c r="C44" s="20">
        <f>'2 квартал '!D44</f>
        <v>-75914.269999999844</v>
      </c>
      <c r="D44" s="16">
        <f>D43+C44</f>
        <v>-104057.06999999989</v>
      </c>
      <c r="E44" s="15"/>
      <c r="F44" s="16">
        <f t="shared" si="0"/>
        <v>-104057.06999999989</v>
      </c>
    </row>
    <row r="45" spans="2:12" ht="12">
      <c r="B45" s="11" t="s">
        <v>31</v>
      </c>
      <c r="C45" s="20">
        <f>'2 квартал '!D45</f>
        <v>163355.47999999998</v>
      </c>
      <c r="D45" s="16">
        <f>D16-D17+C45</f>
        <v>203696.71999999997</v>
      </c>
      <c r="E45" s="6"/>
      <c r="F45" s="16">
        <f t="shared" si="0"/>
        <v>203696.71999999997</v>
      </c>
    </row>
    <row r="46" spans="2:12" ht="12">
      <c r="B46" s="11" t="s">
        <v>32</v>
      </c>
      <c r="C46" s="20">
        <f>'2 квартал '!D46</f>
        <v>362543.37</v>
      </c>
      <c r="D46" s="16">
        <v>452707.3</v>
      </c>
      <c r="E46" s="6"/>
      <c r="F46" s="16">
        <f t="shared" si="0"/>
        <v>452707.3</v>
      </c>
    </row>
    <row r="47" spans="2:12" ht="83.25" customHeight="1">
      <c r="B47" s="22" t="s">
        <v>23</v>
      </c>
      <c r="C47" s="22"/>
      <c r="E47" s="38"/>
      <c r="F47" s="39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7"/>
  <sheetViews>
    <sheetView topLeftCell="A27" zoomScale="130" zoomScaleNormal="130" workbookViewId="0">
      <selection activeCell="J44" sqref="J44"/>
    </sheetView>
  </sheetViews>
  <sheetFormatPr defaultRowHeight="11.25"/>
  <cols>
    <col min="1" max="1" width="1.28515625" style="4" customWidth="1"/>
    <col min="2" max="2" width="33.42578125" style="4" customWidth="1"/>
    <col min="3" max="3" width="11.7109375" style="4" customWidth="1"/>
    <col min="4" max="4" width="9.140625" style="4" customWidth="1"/>
    <col min="5" max="5" width="7.5703125" style="4" customWidth="1"/>
    <col min="6" max="6" width="12.140625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40"/>
      <c r="G1" s="5"/>
      <c r="H1" s="5"/>
    </row>
    <row r="2" spans="2:9" ht="2.25" customHeight="1">
      <c r="B2" s="5"/>
      <c r="C2" s="5"/>
      <c r="D2" s="5"/>
      <c r="E2" s="5"/>
      <c r="F2" s="41"/>
      <c r="G2" s="5"/>
      <c r="H2" s="5"/>
      <c r="I2" s="5"/>
    </row>
    <row r="3" spans="2:9" ht="6.75" customHeight="1">
      <c r="B3" s="5"/>
      <c r="C3" s="5"/>
      <c r="D3" s="5"/>
      <c r="E3" s="5"/>
      <c r="F3" s="41"/>
      <c r="G3" s="5"/>
      <c r="H3" s="5"/>
      <c r="I3" s="5"/>
    </row>
    <row r="4" spans="2:9" ht="45" customHeight="1">
      <c r="B4" s="42" t="s">
        <v>56</v>
      </c>
      <c r="C4" s="42"/>
      <c r="D4" s="43"/>
      <c r="E4" s="43"/>
      <c r="F4" s="43"/>
      <c r="G4" s="5"/>
      <c r="H4" s="5"/>
      <c r="I4" s="5"/>
    </row>
    <row r="5" spans="2:9" ht="5.25" customHeight="1" thickBot="1"/>
    <row r="6" spans="2:9" ht="12">
      <c r="B6" s="44" t="s">
        <v>0</v>
      </c>
      <c r="C6" s="45"/>
      <c r="D6" s="46"/>
      <c r="E6" s="47" t="s">
        <v>19</v>
      </c>
      <c r="F6" s="48"/>
    </row>
    <row r="7" spans="2:9" ht="12">
      <c r="B7" s="28" t="s">
        <v>1</v>
      </c>
      <c r="C7" s="29"/>
      <c r="D7" s="30"/>
      <c r="E7" s="31">
        <v>16239.3</v>
      </c>
      <c r="F7" s="32"/>
    </row>
    <row r="8" spans="2:9" ht="12">
      <c r="B8" s="28" t="s">
        <v>2</v>
      </c>
      <c r="C8" s="29"/>
      <c r="D8" s="30"/>
      <c r="E8" s="31">
        <v>668.3</v>
      </c>
      <c r="F8" s="32"/>
    </row>
    <row r="9" spans="2:9" ht="12">
      <c r="B9" s="28" t="s">
        <v>3</v>
      </c>
      <c r="C9" s="29"/>
      <c r="D9" s="30"/>
      <c r="E9" s="31">
        <v>2928</v>
      </c>
      <c r="F9" s="32"/>
    </row>
    <row r="10" spans="2:9" ht="12">
      <c r="B10" s="28" t="s">
        <v>4</v>
      </c>
      <c r="C10" s="29"/>
      <c r="D10" s="30"/>
      <c r="E10" s="31">
        <v>4764.3999999999996</v>
      </c>
      <c r="F10" s="32"/>
    </row>
    <row r="11" spans="2:9" ht="12">
      <c r="B11" s="28" t="s">
        <v>21</v>
      </c>
      <c r="C11" s="29"/>
      <c r="D11" s="30"/>
      <c r="E11" s="31">
        <v>724</v>
      </c>
      <c r="F11" s="32"/>
    </row>
    <row r="12" spans="2:9" ht="25.5" customHeight="1" thickBot="1">
      <c r="B12" s="33" t="s">
        <v>5</v>
      </c>
      <c r="C12" s="34"/>
      <c r="D12" s="35"/>
      <c r="E12" s="36">
        <v>21.07</v>
      </c>
      <c r="F12" s="3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/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24">
      <c r="B16" s="10" t="s">
        <v>8</v>
      </c>
      <c r="C16" s="10"/>
      <c r="D16" s="16">
        <v>1004949.25</v>
      </c>
      <c r="E16" s="6"/>
      <c r="F16" s="16">
        <f>D16+E16</f>
        <v>1004949.25</v>
      </c>
    </row>
    <row r="17" spans="2:6" ht="12">
      <c r="B17" s="11" t="s">
        <v>34</v>
      </c>
      <c r="C17" s="11"/>
      <c r="D17" s="16">
        <v>1032018.43</v>
      </c>
      <c r="E17" s="6"/>
      <c r="F17" s="16">
        <f t="shared" ref="F17:F46" si="0">D17+E17</f>
        <v>1032018.43</v>
      </c>
    </row>
    <row r="18" spans="2:6" ht="24">
      <c r="B18" s="10" t="s">
        <v>20</v>
      </c>
      <c r="C18" s="10"/>
      <c r="D18" s="16">
        <v>10043.540000000001</v>
      </c>
      <c r="E18" s="6"/>
      <c r="F18" s="16">
        <f t="shared" si="0"/>
        <v>10043.540000000001</v>
      </c>
    </row>
    <row r="19" spans="2:6" ht="12">
      <c r="B19" s="10" t="s">
        <v>35</v>
      </c>
      <c r="C19" s="10"/>
      <c r="D19" s="16">
        <v>33183.660000000003</v>
      </c>
      <c r="E19" s="6"/>
      <c r="F19" s="16">
        <f t="shared" si="0"/>
        <v>33183.660000000003</v>
      </c>
    </row>
    <row r="20" spans="2:6" ht="18" customHeight="1">
      <c r="B20" s="10" t="s">
        <v>39</v>
      </c>
      <c r="C20" s="10"/>
      <c r="D20" s="17">
        <f>D17+D18+D19</f>
        <v>1075245.6300000001</v>
      </c>
      <c r="E20" s="6"/>
      <c r="F20" s="16">
        <f t="shared" si="0"/>
        <v>1075245.6300000001</v>
      </c>
    </row>
    <row r="21" spans="2:6" ht="24.75" customHeight="1">
      <c r="B21" s="11" t="s">
        <v>9</v>
      </c>
      <c r="C21" s="11"/>
      <c r="D21" s="17">
        <f>D22+D23+D24+D25+D26+D27+D28+D31+D35+D36+D37+D38+D39+D40+D41+D42</f>
        <v>1133557.78</v>
      </c>
      <c r="E21" s="6">
        <f>SUM(E22:E27)</f>
        <v>0</v>
      </c>
      <c r="F21" s="16">
        <f t="shared" si="0"/>
        <v>1133557.78</v>
      </c>
    </row>
    <row r="22" spans="2:6" ht="13.5" customHeight="1">
      <c r="B22" s="12" t="s">
        <v>10</v>
      </c>
      <c r="C22" s="12"/>
      <c r="D22" s="16">
        <v>149088.6</v>
      </c>
      <c r="E22" s="6"/>
      <c r="F22" s="16">
        <f t="shared" si="0"/>
        <v>149088.6</v>
      </c>
    </row>
    <row r="23" spans="2:6" ht="12">
      <c r="B23" s="12" t="s">
        <v>11</v>
      </c>
      <c r="C23" s="12"/>
      <c r="D23" s="16">
        <v>2328</v>
      </c>
      <c r="E23" s="6"/>
      <c r="F23" s="16">
        <f t="shared" si="0"/>
        <v>2328</v>
      </c>
    </row>
    <row r="24" spans="2:6" ht="12">
      <c r="B24" s="12" t="s">
        <v>12</v>
      </c>
      <c r="C24" s="12"/>
      <c r="D24" s="16">
        <v>10830</v>
      </c>
      <c r="E24" s="6"/>
      <c r="F24" s="16">
        <f t="shared" si="0"/>
        <v>10830</v>
      </c>
    </row>
    <row r="25" spans="2:6" ht="12" hidden="1">
      <c r="B25" s="13" t="s">
        <v>24</v>
      </c>
      <c r="C25" s="13"/>
      <c r="D25" s="16"/>
      <c r="E25" s="6"/>
      <c r="F25" s="16">
        <f t="shared" si="0"/>
        <v>0</v>
      </c>
    </row>
    <row r="26" spans="2:6" ht="12" hidden="1">
      <c r="B26" s="13" t="s">
        <v>25</v>
      </c>
      <c r="C26" s="13"/>
      <c r="D26" s="16"/>
      <c r="E26" s="6"/>
      <c r="F26" s="16">
        <f t="shared" si="0"/>
        <v>0</v>
      </c>
    </row>
    <row r="27" spans="2:6" ht="12">
      <c r="B27" s="12" t="s">
        <v>13</v>
      </c>
      <c r="C27" s="12"/>
      <c r="D27" s="16">
        <v>49031.3</v>
      </c>
      <c r="E27" s="6"/>
      <c r="F27" s="16">
        <f t="shared" si="0"/>
        <v>49031.3</v>
      </c>
    </row>
    <row r="28" spans="2:6" ht="48">
      <c r="B28" s="10" t="s">
        <v>18</v>
      </c>
      <c r="C28" s="10"/>
      <c r="D28" s="17">
        <f>D29+D30</f>
        <v>172282.34999999998</v>
      </c>
      <c r="E28" s="6">
        <f>SUM(E29:E30)</f>
        <v>0</v>
      </c>
      <c r="F28" s="16">
        <f t="shared" si="0"/>
        <v>172282.34999999998</v>
      </c>
    </row>
    <row r="29" spans="2:6" ht="36">
      <c r="B29" s="13" t="s">
        <v>36</v>
      </c>
      <c r="C29" s="13"/>
      <c r="D29" s="16">
        <v>98431.2</v>
      </c>
      <c r="E29" s="6"/>
      <c r="F29" s="16">
        <f t="shared" si="0"/>
        <v>98431.2</v>
      </c>
    </row>
    <row r="30" spans="2:6" ht="24">
      <c r="B30" s="13" t="s">
        <v>16</v>
      </c>
      <c r="C30" s="13"/>
      <c r="D30" s="16">
        <v>73851.149999999994</v>
      </c>
      <c r="E30" s="6"/>
      <c r="F30" s="16">
        <f t="shared" si="0"/>
        <v>73851.149999999994</v>
      </c>
    </row>
    <row r="31" spans="2:6" ht="24">
      <c r="B31" s="10" t="s">
        <v>37</v>
      </c>
      <c r="C31" s="10"/>
      <c r="D31" s="17">
        <f>D32+D33+D34</f>
        <v>344061.62</v>
      </c>
      <c r="E31" s="6"/>
      <c r="F31" s="16">
        <f t="shared" si="0"/>
        <v>344061.62</v>
      </c>
    </row>
    <row r="32" spans="2:6" ht="12">
      <c r="B32" s="12" t="s">
        <v>15</v>
      </c>
      <c r="C32" s="12"/>
      <c r="D32" s="16">
        <v>30578.5</v>
      </c>
      <c r="E32" s="6"/>
      <c r="F32" s="16">
        <f t="shared" si="0"/>
        <v>30578.5</v>
      </c>
    </row>
    <row r="33" spans="2:12" ht="12">
      <c r="B33" s="13" t="s">
        <v>26</v>
      </c>
      <c r="C33" s="13"/>
      <c r="D33" s="16">
        <v>120825</v>
      </c>
      <c r="E33" s="6"/>
      <c r="F33" s="16">
        <f t="shared" si="0"/>
        <v>120825</v>
      </c>
    </row>
    <row r="34" spans="2:12" ht="36">
      <c r="B34" s="13" t="s">
        <v>38</v>
      </c>
      <c r="C34" s="13"/>
      <c r="D34" s="16">
        <v>192658.12</v>
      </c>
      <c r="E34" s="6"/>
      <c r="F34" s="16">
        <f t="shared" si="0"/>
        <v>192658.12</v>
      </c>
    </row>
    <row r="35" spans="2:12" ht="12">
      <c r="B35" s="11" t="s">
        <v>14</v>
      </c>
      <c r="C35" s="11"/>
      <c r="D35" s="16">
        <v>40285.96</v>
      </c>
      <c r="E35" s="6"/>
      <c r="F35" s="16">
        <f t="shared" si="0"/>
        <v>40285.96</v>
      </c>
    </row>
    <row r="36" spans="2:12" ht="12">
      <c r="B36" s="11" t="s">
        <v>30</v>
      </c>
      <c r="C36" s="11"/>
      <c r="D36" s="16">
        <v>79892.08</v>
      </c>
      <c r="E36" s="6"/>
      <c r="F36" s="16">
        <f t="shared" si="0"/>
        <v>79892.08</v>
      </c>
      <c r="H36" s="26"/>
      <c r="I36" s="27"/>
      <c r="J36" s="27"/>
      <c r="K36" s="27"/>
      <c r="L36" s="27"/>
    </row>
    <row r="37" spans="2:12" ht="12">
      <c r="B37" s="11" t="s">
        <v>22</v>
      </c>
      <c r="C37" s="11"/>
      <c r="D37" s="16">
        <v>5208</v>
      </c>
      <c r="E37" s="6"/>
      <c r="F37" s="16">
        <f t="shared" si="0"/>
        <v>5208</v>
      </c>
    </row>
    <row r="38" spans="2:12" ht="14.25" customHeight="1">
      <c r="B38" s="14" t="s">
        <v>27</v>
      </c>
      <c r="C38" s="14"/>
      <c r="D38" s="16">
        <v>200989.85</v>
      </c>
      <c r="E38" s="6"/>
      <c r="F38" s="16">
        <f t="shared" si="0"/>
        <v>200989.85</v>
      </c>
    </row>
    <row r="39" spans="2:12" ht="12.75" hidden="1" customHeight="1">
      <c r="B39" s="14" t="s">
        <v>33</v>
      </c>
      <c r="C39" s="14"/>
      <c r="D39" s="16"/>
      <c r="E39" s="6"/>
      <c r="F39" s="16">
        <f t="shared" si="0"/>
        <v>0</v>
      </c>
    </row>
    <row r="40" spans="2:12" ht="14.25" customHeight="1">
      <c r="B40" s="10" t="s">
        <v>44</v>
      </c>
      <c r="C40" s="14"/>
      <c r="D40" s="16">
        <v>79560.02</v>
      </c>
      <c r="E40" s="6"/>
      <c r="F40" s="16">
        <f t="shared" si="0"/>
        <v>79560.02</v>
      </c>
    </row>
    <row r="41" spans="2:12" ht="11.25" hidden="1" customHeight="1">
      <c r="B41" s="10" t="s">
        <v>28</v>
      </c>
      <c r="C41" s="10"/>
      <c r="D41" s="16"/>
      <c r="E41" s="6"/>
      <c r="F41" s="16">
        <f t="shared" si="0"/>
        <v>0</v>
      </c>
    </row>
    <row r="42" spans="2:12" ht="12" hidden="1" customHeight="1">
      <c r="B42" s="10" t="s">
        <v>29</v>
      </c>
      <c r="C42" s="10"/>
      <c r="D42" s="16"/>
      <c r="E42" s="6"/>
      <c r="F42" s="16">
        <f t="shared" si="0"/>
        <v>0</v>
      </c>
    </row>
    <row r="43" spans="2:12" ht="13.5" customHeight="1">
      <c r="B43" s="11" t="s">
        <v>54</v>
      </c>
      <c r="C43" s="11"/>
      <c r="D43" s="17">
        <f>D20-D21</f>
        <v>-58312.149999999907</v>
      </c>
      <c r="E43" s="6">
        <f>E18-(E21+E28+E35+E32+E34+E33+E38)</f>
        <v>0</v>
      </c>
      <c r="F43" s="16">
        <f t="shared" si="0"/>
        <v>-58312.149999999907</v>
      </c>
    </row>
    <row r="44" spans="2:12" ht="13.5" customHeight="1">
      <c r="B44" s="11" t="s">
        <v>55</v>
      </c>
      <c r="C44" s="20">
        <f>'3 квартал'!D44</f>
        <v>-104057.06999999989</v>
      </c>
      <c r="D44" s="16">
        <f>D43+C44</f>
        <v>-162369.2199999998</v>
      </c>
      <c r="E44" s="15"/>
      <c r="F44" s="16">
        <f t="shared" si="0"/>
        <v>-162369.2199999998</v>
      </c>
    </row>
    <row r="45" spans="2:12" ht="12">
      <c r="B45" s="11" t="s">
        <v>31</v>
      </c>
      <c r="C45" s="20">
        <f>'3 квартал'!D45</f>
        <v>203696.71999999997</v>
      </c>
      <c r="D45" s="16">
        <f>D16-D17+C45</f>
        <v>176627.53999999992</v>
      </c>
      <c r="E45" s="6"/>
      <c r="F45" s="16">
        <f t="shared" si="0"/>
        <v>176627.53999999992</v>
      </c>
    </row>
    <row r="46" spans="2:12" ht="12">
      <c r="B46" s="11" t="s">
        <v>32</v>
      </c>
      <c r="C46" s="20">
        <f>'3 квартал'!D46</f>
        <v>452707.3</v>
      </c>
      <c r="D46" s="16">
        <v>261480.2</v>
      </c>
      <c r="E46" s="6"/>
      <c r="F46" s="16">
        <f t="shared" si="0"/>
        <v>261480.2</v>
      </c>
    </row>
    <row r="47" spans="2:12" ht="83.25" customHeight="1">
      <c r="B47" s="23" t="s">
        <v>23</v>
      </c>
      <c r="C47" s="23"/>
      <c r="E47" s="38"/>
      <c r="F47" s="39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7"/>
  <sheetViews>
    <sheetView tabSelected="1" topLeftCell="A4" zoomScale="130" zoomScaleNormal="130" workbookViewId="0">
      <selection activeCell="H36" sqref="A1:XFD1048576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40"/>
      <c r="G1" s="5"/>
      <c r="H1" s="5"/>
    </row>
    <row r="2" spans="2:9" ht="2.25" customHeight="1">
      <c r="B2" s="5"/>
      <c r="C2" s="5"/>
      <c r="D2" s="5"/>
      <c r="E2" s="5"/>
      <c r="F2" s="41"/>
      <c r="G2" s="5"/>
      <c r="H2" s="5"/>
      <c r="I2" s="5"/>
    </row>
    <row r="3" spans="2:9" ht="6.75" customHeight="1">
      <c r="B3" s="5"/>
      <c r="C3" s="5"/>
      <c r="D3" s="5"/>
      <c r="E3" s="5"/>
      <c r="F3" s="41"/>
      <c r="G3" s="5"/>
      <c r="H3" s="5"/>
      <c r="I3" s="5"/>
    </row>
    <row r="4" spans="2:9" ht="45" customHeight="1">
      <c r="B4" s="42" t="s">
        <v>57</v>
      </c>
      <c r="C4" s="42"/>
      <c r="D4" s="43"/>
      <c r="E4" s="43"/>
      <c r="F4" s="43"/>
      <c r="G4" s="5"/>
      <c r="H4" s="5"/>
      <c r="I4" s="5"/>
    </row>
    <row r="5" spans="2:9" ht="5.25" customHeight="1" thickBot="1"/>
    <row r="6" spans="2:9" ht="12">
      <c r="B6" s="44" t="s">
        <v>0</v>
      </c>
      <c r="C6" s="45"/>
      <c r="D6" s="46"/>
      <c r="E6" s="47" t="s">
        <v>19</v>
      </c>
      <c r="F6" s="48"/>
    </row>
    <row r="7" spans="2:9" ht="12">
      <c r="B7" s="28" t="s">
        <v>1</v>
      </c>
      <c r="C7" s="29"/>
      <c r="D7" s="30"/>
      <c r="E7" s="31">
        <v>16239.3</v>
      </c>
      <c r="F7" s="32"/>
    </row>
    <row r="8" spans="2:9" ht="12">
      <c r="B8" s="28" t="s">
        <v>2</v>
      </c>
      <c r="C8" s="29"/>
      <c r="D8" s="30"/>
      <c r="E8" s="31">
        <v>668.3</v>
      </c>
      <c r="F8" s="32"/>
    </row>
    <row r="9" spans="2:9" ht="12">
      <c r="B9" s="28" t="s">
        <v>3</v>
      </c>
      <c r="C9" s="29"/>
      <c r="D9" s="30"/>
      <c r="E9" s="31">
        <v>2928</v>
      </c>
      <c r="F9" s="32"/>
    </row>
    <row r="10" spans="2:9" ht="12">
      <c r="B10" s="28" t="s">
        <v>4</v>
      </c>
      <c r="C10" s="29"/>
      <c r="D10" s="30"/>
      <c r="E10" s="31">
        <v>4764.3999999999996</v>
      </c>
      <c r="F10" s="32"/>
    </row>
    <row r="11" spans="2:9" ht="12">
      <c r="B11" s="28" t="s">
        <v>21</v>
      </c>
      <c r="C11" s="29"/>
      <c r="D11" s="30"/>
      <c r="E11" s="31">
        <v>724</v>
      </c>
      <c r="F11" s="32"/>
    </row>
    <row r="12" spans="2:9" ht="25.5" customHeight="1" thickBot="1">
      <c r="B12" s="33" t="s">
        <v>5</v>
      </c>
      <c r="C12" s="34"/>
      <c r="D12" s="35"/>
      <c r="E12" s="36">
        <v>21.07</v>
      </c>
      <c r="F12" s="3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/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6">
        <f>'1 квартал'!D16+'2 квартал '!D16+'3 квартал'!D16+'4 квартал'!D16</f>
        <v>4019796.9699999997</v>
      </c>
      <c r="E16" s="6"/>
      <c r="F16" s="16">
        <f>D16+E16</f>
        <v>4019796.9699999997</v>
      </c>
    </row>
    <row r="17" spans="2:6" ht="12">
      <c r="B17" s="11" t="s">
        <v>34</v>
      </c>
      <c r="C17" s="11"/>
      <c r="D17" s="16">
        <f>'1 квартал'!D17+'2 квартал '!D17+'3 квартал'!D17+'4 квартал'!D17</f>
        <v>3932046.5700000003</v>
      </c>
      <c r="E17" s="6"/>
      <c r="F17" s="16">
        <f t="shared" ref="F17:F46" si="0">D17+E17</f>
        <v>3932046.5700000003</v>
      </c>
    </row>
    <row r="18" spans="2:6" ht="24">
      <c r="B18" s="10" t="s">
        <v>20</v>
      </c>
      <c r="C18" s="10"/>
      <c r="D18" s="16">
        <f>'1 квартал'!D18+'2 квартал '!D18+'3 квартал'!D18+'4 квартал'!D18</f>
        <v>50335.040000000001</v>
      </c>
      <c r="E18" s="6"/>
      <c r="F18" s="16">
        <f t="shared" si="0"/>
        <v>50335.040000000001</v>
      </c>
    </row>
    <row r="19" spans="2:6" ht="12">
      <c r="B19" s="10" t="s">
        <v>35</v>
      </c>
      <c r="C19" s="10"/>
      <c r="D19" s="16">
        <f>'1 квартал'!D19+'2 квартал '!D19+'3 квартал'!D19+'4 квартал'!D19</f>
        <v>135510.07999999999</v>
      </c>
      <c r="E19" s="6"/>
      <c r="F19" s="16">
        <f t="shared" si="0"/>
        <v>135510.07999999999</v>
      </c>
    </row>
    <row r="20" spans="2:6" ht="18" customHeight="1">
      <c r="B20" s="10" t="s">
        <v>39</v>
      </c>
      <c r="C20" s="10"/>
      <c r="D20" s="17">
        <f>D17+D18+D19</f>
        <v>4117891.6900000004</v>
      </c>
      <c r="E20" s="6"/>
      <c r="F20" s="16">
        <f t="shared" si="0"/>
        <v>4117891.6900000004</v>
      </c>
    </row>
    <row r="21" spans="2:6" ht="24.75" customHeight="1">
      <c r="B21" s="11" t="s">
        <v>9</v>
      </c>
      <c r="C21" s="11"/>
      <c r="D21" s="17">
        <f>D22+D23+D24+D25+D26+D27+D28+D31+D35+D36+D37+D38+D39+D40+D41+D42</f>
        <v>4130735.84</v>
      </c>
      <c r="E21" s="6">
        <f>SUM(E22:E27)</f>
        <v>0</v>
      </c>
      <c r="F21" s="16">
        <f t="shared" si="0"/>
        <v>4130735.84</v>
      </c>
    </row>
    <row r="22" spans="2:6" ht="13.5" customHeight="1">
      <c r="B22" s="12" t="s">
        <v>10</v>
      </c>
      <c r="C22" s="12"/>
      <c r="D22" s="16">
        <f>'1 квартал'!D22+'2 квартал '!D22+'3 квартал'!D22+'4 квартал'!D22</f>
        <v>596354.4</v>
      </c>
      <c r="E22" s="6"/>
      <c r="F22" s="16">
        <f t="shared" si="0"/>
        <v>596354.4</v>
      </c>
    </row>
    <row r="23" spans="2:6" ht="12">
      <c r="B23" s="12" t="s">
        <v>11</v>
      </c>
      <c r="C23" s="12"/>
      <c r="D23" s="16">
        <f>'1 квартал'!D23+'2 квартал '!D23+'3 квартал'!D23+'4 квартал'!D23</f>
        <v>2328</v>
      </c>
      <c r="E23" s="6"/>
      <c r="F23" s="16">
        <f t="shared" si="0"/>
        <v>2328</v>
      </c>
    </row>
    <row r="24" spans="2:6" ht="12">
      <c r="B24" s="12" t="s">
        <v>12</v>
      </c>
      <c r="C24" s="12"/>
      <c r="D24" s="16">
        <f>'1 квартал'!D24+'2 квартал '!D24+'3 квартал'!D24+'4 квартал'!D24</f>
        <v>34926</v>
      </c>
      <c r="E24" s="6"/>
      <c r="F24" s="16">
        <f t="shared" si="0"/>
        <v>34926</v>
      </c>
    </row>
    <row r="25" spans="2:6" ht="12" hidden="1">
      <c r="B25" s="13" t="s">
        <v>24</v>
      </c>
      <c r="C25" s="13"/>
      <c r="D25" s="16"/>
      <c r="E25" s="6"/>
      <c r="F25" s="16">
        <f t="shared" si="0"/>
        <v>0</v>
      </c>
    </row>
    <row r="26" spans="2:6" ht="12" hidden="1">
      <c r="B26" s="13" t="s">
        <v>25</v>
      </c>
      <c r="C26" s="13"/>
      <c r="D26" s="16"/>
      <c r="E26" s="6"/>
      <c r="F26" s="16">
        <f t="shared" si="0"/>
        <v>0</v>
      </c>
    </row>
    <row r="27" spans="2:6" ht="12">
      <c r="B27" s="12" t="s">
        <v>13</v>
      </c>
      <c r="C27" s="12"/>
      <c r="D27" s="16">
        <f>'1 квартал'!D27+'2 квартал '!D27+'3 квартал'!D27+'4 квартал'!D27</f>
        <v>49031.3</v>
      </c>
      <c r="E27" s="6"/>
      <c r="F27" s="16">
        <f t="shared" si="0"/>
        <v>49031.3</v>
      </c>
    </row>
    <row r="28" spans="2:6" ht="36">
      <c r="B28" s="10" t="s">
        <v>18</v>
      </c>
      <c r="C28" s="10"/>
      <c r="D28" s="17">
        <f>D29+D30</f>
        <v>704484.2</v>
      </c>
      <c r="E28" s="6">
        <f>SUM(E29:E30)</f>
        <v>0</v>
      </c>
      <c r="F28" s="16">
        <f t="shared" si="0"/>
        <v>704484.2</v>
      </c>
    </row>
    <row r="29" spans="2:6" ht="24">
      <c r="B29" s="13" t="s">
        <v>36</v>
      </c>
      <c r="C29" s="13"/>
      <c r="D29" s="16">
        <f>'1 квартал'!D29+'2 квартал '!D29+'3 квартал'!D29+'4 квартал'!D29</f>
        <v>419488.84</v>
      </c>
      <c r="E29" s="6"/>
      <c r="F29" s="16">
        <f t="shared" si="0"/>
        <v>419488.84</v>
      </c>
    </row>
    <row r="30" spans="2:6" ht="24">
      <c r="B30" s="13" t="s">
        <v>16</v>
      </c>
      <c r="C30" s="13"/>
      <c r="D30" s="16">
        <f>'1 квартал'!D30+'2 квартал '!D30+'3 квартал'!D30+'4 квартал'!D30</f>
        <v>284995.36</v>
      </c>
      <c r="E30" s="6"/>
      <c r="F30" s="16">
        <f t="shared" si="0"/>
        <v>284995.36</v>
      </c>
    </row>
    <row r="31" spans="2:6" ht="12">
      <c r="B31" s="10" t="s">
        <v>37</v>
      </c>
      <c r="C31" s="10"/>
      <c r="D31" s="17">
        <f>D32+D33+D34</f>
        <v>1276232.8599999999</v>
      </c>
      <c r="E31" s="6"/>
      <c r="F31" s="16">
        <f t="shared" si="0"/>
        <v>1276232.8599999999</v>
      </c>
    </row>
    <row r="32" spans="2:6" ht="12">
      <c r="B32" s="12" t="s">
        <v>15</v>
      </c>
      <c r="C32" s="12"/>
      <c r="D32" s="16">
        <f>'1 квартал'!D32+'2 квартал '!D32+'3 квартал'!D32+'4 квартал'!D32</f>
        <v>230544.53000000003</v>
      </c>
      <c r="E32" s="6"/>
      <c r="F32" s="16">
        <f t="shared" si="0"/>
        <v>230544.53000000003</v>
      </c>
    </row>
    <row r="33" spans="2:12" ht="12">
      <c r="B33" s="13" t="s">
        <v>26</v>
      </c>
      <c r="C33" s="13"/>
      <c r="D33" s="16">
        <f>'1 квартал'!D33+'2 квартал '!D33+'3 квартал'!D33+'4 квартал'!D33</f>
        <v>414281</v>
      </c>
      <c r="E33" s="6"/>
      <c r="F33" s="16">
        <f t="shared" si="0"/>
        <v>414281</v>
      </c>
    </row>
    <row r="34" spans="2:12" ht="24">
      <c r="B34" s="13" t="s">
        <v>38</v>
      </c>
      <c r="C34" s="13"/>
      <c r="D34" s="16">
        <f>'1 квартал'!D34+'2 квартал '!D34+'3 квартал'!D34+'4 квартал'!D34</f>
        <v>631407.32999999996</v>
      </c>
      <c r="E34" s="6"/>
      <c r="F34" s="16">
        <f t="shared" si="0"/>
        <v>631407.32999999996</v>
      </c>
    </row>
    <row r="35" spans="2:12" ht="12">
      <c r="B35" s="11" t="s">
        <v>14</v>
      </c>
      <c r="C35" s="11"/>
      <c r="D35" s="16">
        <f>'1 квартал'!D35+'2 квартал '!D35+'3 квартал'!D35+'4 квартал'!D35</f>
        <v>160721.21</v>
      </c>
      <c r="E35" s="6"/>
      <c r="F35" s="16">
        <f t="shared" si="0"/>
        <v>160721.21</v>
      </c>
    </row>
    <row r="36" spans="2:12" ht="12">
      <c r="B36" s="11" t="s">
        <v>30</v>
      </c>
      <c r="C36" s="11"/>
      <c r="D36" s="16">
        <f>'1 квартал'!D36+'2 квартал '!D36+'3 квартал'!D36+'4 квартал'!D36</f>
        <v>286575.63</v>
      </c>
      <c r="E36" s="6"/>
      <c r="F36" s="16">
        <f t="shared" si="0"/>
        <v>286575.63</v>
      </c>
      <c r="H36" s="26"/>
      <c r="I36" s="27"/>
      <c r="J36" s="27"/>
      <c r="K36" s="27"/>
      <c r="L36" s="27"/>
    </row>
    <row r="37" spans="2:12" ht="12">
      <c r="B37" s="11" t="s">
        <v>22</v>
      </c>
      <c r="C37" s="11"/>
      <c r="D37" s="16">
        <f>'1 квартал'!D37+'2 квартал '!D37+'3 квартал'!D37+'4 квартал'!D37</f>
        <v>15174.4</v>
      </c>
      <c r="E37" s="6"/>
      <c r="F37" s="16">
        <f t="shared" si="0"/>
        <v>15174.4</v>
      </c>
    </row>
    <row r="38" spans="2:12" ht="14.25" customHeight="1">
      <c r="B38" s="14" t="s">
        <v>27</v>
      </c>
      <c r="C38" s="14"/>
      <c r="D38" s="16">
        <f>'1 квартал'!D38+'2 квартал '!D38+'3 квартал'!D38+'4 квартал'!D38</f>
        <v>803959.39</v>
      </c>
      <c r="E38" s="6"/>
      <c r="F38" s="16">
        <f t="shared" si="0"/>
        <v>803959.39</v>
      </c>
    </row>
    <row r="39" spans="2:12" ht="12.75" customHeight="1">
      <c r="B39" s="14" t="s">
        <v>33</v>
      </c>
      <c r="C39" s="14"/>
      <c r="D39" s="16">
        <f>'1 квартал'!D39</f>
        <v>42517.49</v>
      </c>
      <c r="E39" s="6"/>
      <c r="F39" s="16">
        <f t="shared" si="0"/>
        <v>42517.49</v>
      </c>
    </row>
    <row r="40" spans="2:12" ht="14.25" customHeight="1">
      <c r="B40" s="10" t="s">
        <v>44</v>
      </c>
      <c r="C40" s="14"/>
      <c r="D40" s="16">
        <f>'1 квартал'!D40+'2 квартал '!D40+'3 квартал'!D40+'4 квартал'!D40</f>
        <v>158430.96000000002</v>
      </c>
      <c r="E40" s="6"/>
      <c r="F40" s="16">
        <f t="shared" si="0"/>
        <v>158430.96000000002</v>
      </c>
    </row>
    <row r="41" spans="2:12" ht="11.25" hidden="1" customHeight="1">
      <c r="B41" s="10" t="s">
        <v>28</v>
      </c>
      <c r="C41" s="10"/>
      <c r="D41" s="16"/>
      <c r="E41" s="6"/>
      <c r="F41" s="16">
        <f t="shared" si="0"/>
        <v>0</v>
      </c>
    </row>
    <row r="42" spans="2:12" ht="12" hidden="1" customHeight="1">
      <c r="B42" s="10" t="s">
        <v>29</v>
      </c>
      <c r="C42" s="10"/>
      <c r="D42" s="16"/>
      <c r="E42" s="6"/>
      <c r="F42" s="16">
        <f t="shared" si="0"/>
        <v>0</v>
      </c>
    </row>
    <row r="43" spans="2:12" ht="13.5" customHeight="1">
      <c r="B43" s="11" t="s">
        <v>58</v>
      </c>
      <c r="C43" s="11"/>
      <c r="D43" s="17">
        <f>D20-D21</f>
        <v>-12844.149999999441</v>
      </c>
      <c r="E43" s="6">
        <f>E18-(E21+E28+E35+E32+E34+E33+E38)</f>
        <v>0</v>
      </c>
      <c r="F43" s="16">
        <f t="shared" si="0"/>
        <v>-12844.149999999441</v>
      </c>
    </row>
    <row r="44" spans="2:12" ht="13.5" customHeight="1">
      <c r="B44" s="11" t="s">
        <v>55</v>
      </c>
      <c r="C44" s="20">
        <f>'4 квартал'!D44</f>
        <v>-162369.2199999998</v>
      </c>
      <c r="D44" s="16">
        <f>D43+'1 квартал'!C44</f>
        <v>-162369.21999999945</v>
      </c>
      <c r="E44" s="15"/>
      <c r="F44" s="16">
        <f t="shared" si="0"/>
        <v>-162369.21999999945</v>
      </c>
    </row>
    <row r="45" spans="2:12" ht="12">
      <c r="B45" s="11" t="s">
        <v>31</v>
      </c>
      <c r="C45" s="20">
        <f>'4 квартал'!D45</f>
        <v>176627.53999999992</v>
      </c>
      <c r="D45" s="16">
        <f>D16-D17+'1 квартал'!C45</f>
        <v>176627.53999999946</v>
      </c>
      <c r="E45" s="6"/>
      <c r="F45" s="16">
        <f t="shared" si="0"/>
        <v>176627.53999999946</v>
      </c>
    </row>
    <row r="46" spans="2:12" ht="12">
      <c r="B46" s="11" t="s">
        <v>32</v>
      </c>
      <c r="C46" s="20">
        <f>'4 квартал'!D46</f>
        <v>261480.2</v>
      </c>
      <c r="D46" s="16">
        <f>C46</f>
        <v>261480.2</v>
      </c>
      <c r="E46" s="6"/>
      <c r="F46" s="16">
        <f t="shared" si="0"/>
        <v>261480.2</v>
      </c>
    </row>
    <row r="47" spans="2:12" ht="83.25" customHeight="1">
      <c r="B47" s="23" t="s">
        <v>23</v>
      </c>
      <c r="C47" s="23"/>
      <c r="E47" s="38"/>
      <c r="F47" s="39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 </vt:lpstr>
      <vt:lpstr>3 квартал</vt:lpstr>
      <vt:lpstr>4 квартал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2020-04-03T18:17:14Z</dcterms:modified>
</cp:coreProperties>
</file>