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600" activeTab="2"/>
  </bookViews>
  <sheets>
    <sheet name="1 квартал" sheetId="1" r:id="rId1"/>
    <sheet name="2 квартал" sheetId="2" r:id="rId2"/>
    <sheet name="3 квартал " sheetId="3" r:id="rId3"/>
  </sheets>
  <calcPr calcId="162913"/>
</workbook>
</file>

<file path=xl/calcChain.xml><?xml version="1.0" encoding="utf-8"?>
<calcChain xmlns="http://schemas.openxmlformats.org/spreadsheetml/2006/main">
  <c r="E7" i="2" l="1"/>
  <c r="D28" i="3"/>
  <c r="D21" i="3" s="1"/>
  <c r="D31" i="3"/>
  <c r="D20" i="3"/>
  <c r="D40" i="2"/>
  <c r="D16" i="2" l="1"/>
  <c r="D36" i="2"/>
  <c r="D34" i="2" l="1"/>
  <c r="D17" i="2" l="1"/>
  <c r="D36" i="1" l="1"/>
  <c r="D40" i="1"/>
  <c r="D37" i="1" l="1"/>
  <c r="D17" i="1" l="1"/>
  <c r="D16" i="1"/>
  <c r="D45" i="1" l="1"/>
  <c r="F40" i="1"/>
  <c r="F36" i="1"/>
  <c r="F17" i="1"/>
  <c r="F16" i="1"/>
  <c r="C46" i="3"/>
  <c r="F46" i="3"/>
  <c r="F42" i="3"/>
  <c r="F41" i="3"/>
  <c r="F40" i="3"/>
  <c r="F39" i="3"/>
  <c r="F38" i="3"/>
  <c r="F37" i="3"/>
  <c r="F36" i="3"/>
  <c r="F35" i="3"/>
  <c r="F34" i="3"/>
  <c r="F33" i="3"/>
  <c r="F32" i="3"/>
  <c r="F31" i="3"/>
  <c r="F30" i="3"/>
  <c r="F29" i="3"/>
  <c r="E28" i="3"/>
  <c r="F28" i="3" s="1"/>
  <c r="F27" i="3"/>
  <c r="F26" i="3"/>
  <c r="F25" i="3"/>
  <c r="F24" i="3"/>
  <c r="F23" i="3"/>
  <c r="F22" i="3"/>
  <c r="E21" i="3"/>
  <c r="E43" i="3" s="1"/>
  <c r="F19" i="3"/>
  <c r="F18" i="3"/>
  <c r="F17" i="3"/>
  <c r="F16" i="3"/>
  <c r="C46" i="2"/>
  <c r="C45" i="2"/>
  <c r="D45" i="2" s="1"/>
  <c r="C45" i="3" s="1"/>
  <c r="D45" i="3" s="1"/>
  <c r="F45" i="3" s="1"/>
  <c r="F46" i="2"/>
  <c r="F42" i="2"/>
  <c r="F41" i="2"/>
  <c r="F40" i="2"/>
  <c r="F39" i="2"/>
  <c r="F38" i="2"/>
  <c r="F37" i="2"/>
  <c r="F36" i="2"/>
  <c r="F35" i="2"/>
  <c r="F34" i="2"/>
  <c r="F33" i="2"/>
  <c r="F32" i="2"/>
  <c r="D31" i="2"/>
  <c r="F31" i="2" s="1"/>
  <c r="F30" i="2"/>
  <c r="F29" i="2"/>
  <c r="E28" i="2"/>
  <c r="D28" i="2"/>
  <c r="F28" i="2" s="1"/>
  <c r="F27" i="2"/>
  <c r="F26" i="2"/>
  <c r="F25" i="2"/>
  <c r="F24" i="2"/>
  <c r="F23" i="2"/>
  <c r="F22" i="2"/>
  <c r="E21" i="2"/>
  <c r="E43" i="2" s="1"/>
  <c r="D20" i="2"/>
  <c r="F19" i="2"/>
  <c r="F18" i="2"/>
  <c r="F17" i="2"/>
  <c r="F16" i="2"/>
  <c r="F18" i="1"/>
  <c r="F19" i="1"/>
  <c r="F22" i="1"/>
  <c r="F23" i="1"/>
  <c r="F24" i="1"/>
  <c r="F25" i="1"/>
  <c r="F26" i="1"/>
  <c r="F27" i="1"/>
  <c r="F29" i="1"/>
  <c r="F30" i="1"/>
  <c r="F32" i="1"/>
  <c r="F33" i="1"/>
  <c r="F34" i="1"/>
  <c r="F35" i="1"/>
  <c r="F37" i="1"/>
  <c r="F38" i="1"/>
  <c r="F39" i="1"/>
  <c r="F41" i="1"/>
  <c r="F42" i="1"/>
  <c r="F45" i="1"/>
  <c r="F46" i="1"/>
  <c r="D31" i="1"/>
  <c r="F31" i="1" s="1"/>
  <c r="D28" i="1"/>
  <c r="E28" i="1"/>
  <c r="E21" i="1"/>
  <c r="F45" i="2" l="1"/>
  <c r="F28" i="1"/>
  <c r="F21" i="3"/>
  <c r="D21" i="2"/>
  <c r="D20" i="1"/>
  <c r="F20" i="1" s="1"/>
  <c r="F20" i="3"/>
  <c r="F20" i="2"/>
  <c r="D21" i="1"/>
  <c r="F21" i="1" s="1"/>
  <c r="E43" i="1"/>
  <c r="D43" i="3" l="1"/>
  <c r="F21" i="2"/>
  <c r="D43" i="2"/>
  <c r="D43" i="1"/>
  <c r="F43" i="3" l="1"/>
  <c r="F43" i="2"/>
  <c r="F43" i="1"/>
  <c r="D44" i="1"/>
  <c r="C44" i="2" l="1"/>
  <c r="D44" i="2" s="1"/>
  <c r="C44" i="3" s="1"/>
  <c r="D44" i="3" s="1"/>
  <c r="F44" i="3" s="1"/>
  <c r="F44" i="1"/>
  <c r="F44" i="2" l="1"/>
</calcChain>
</file>

<file path=xl/sharedStrings.xml><?xml version="1.0" encoding="utf-8"?>
<sst xmlns="http://schemas.openxmlformats.org/spreadsheetml/2006/main" count="135" uniqueCount="53">
  <si>
    <t>Наименование</t>
  </si>
  <si>
    <t>Общая площадь, м2</t>
  </si>
  <si>
    <t>Общая площадь нежилых, м2</t>
  </si>
  <si>
    <t>Площадь лестничных клеток, м2</t>
  </si>
  <si>
    <t>Площадь придомовой территории, м2</t>
  </si>
  <si>
    <t>Тариф за содержание и текущий ремонт помещения
 - рублей в месяц</t>
  </si>
  <si>
    <t>Содержание
 и текущий 
ремонт, руб</t>
  </si>
  <si>
    <t>Капитальный
 ремонт, руб.</t>
  </si>
  <si>
    <t>Начислено по ст. "содержание и текущий ремонт"</t>
  </si>
  <si>
    <t>Затраты - всего, в том числе:</t>
  </si>
  <si>
    <t>Содержание и ТО лифтов</t>
  </si>
  <si>
    <t>Страховка лифтов</t>
  </si>
  <si>
    <t>Освидетельствование лифтов</t>
  </si>
  <si>
    <t>ТО газовых сетей</t>
  </si>
  <si>
    <t>Услуги РИРЦ</t>
  </si>
  <si>
    <t>Затраты на приобретение материалов</t>
  </si>
  <si>
    <t>Затраты на содержание уборщицы (с отчислениями на соцнужды)</t>
  </si>
  <si>
    <t>Всего, руб.</t>
  </si>
  <si>
    <r>
      <t xml:space="preserve">Затраты на санитарное содержание мест общего пользования и придомовой территории дома </t>
    </r>
    <r>
      <rPr>
        <sz val="9"/>
        <color theme="1"/>
        <rFont val="Times New Roman"/>
        <family val="1"/>
        <charset val="204"/>
      </rPr>
      <t>(с отчислениями и соцслужбы)</t>
    </r>
    <r>
      <rPr>
        <b/>
        <sz val="9"/>
        <color theme="1"/>
        <rFont val="Times New Roman"/>
        <family val="1"/>
        <charset val="204"/>
      </rPr>
      <t xml:space="preserve"> всего, в т.ч.</t>
    </r>
  </si>
  <si>
    <t>Обслуживаемый объем</t>
  </si>
  <si>
    <t>Получено доходов от использования общего имущества дома</t>
  </si>
  <si>
    <t>Количество проживающих в доме человек</t>
  </si>
  <si>
    <t>Аварийные работы</t>
  </si>
  <si>
    <t xml:space="preserve">Управляющая организация:
ООО "УК Уютный Дом"
Генеральный директор
___________ В.Е. Скачкова
</t>
  </si>
  <si>
    <t xml:space="preserve">Вывоз и утилизация ТБО </t>
  </si>
  <si>
    <t>Вывоз крупногабаритного мусора</t>
  </si>
  <si>
    <t xml:space="preserve">Прочие затраты по  договорам подряда </t>
  </si>
  <si>
    <t xml:space="preserve">Расходы на управление </t>
  </si>
  <si>
    <t xml:space="preserve">Юридические услуги </t>
  </si>
  <si>
    <t>Транспортные расходы</t>
  </si>
  <si>
    <t>Общеэксплуатационные расходы</t>
  </si>
  <si>
    <t>Задолженность по оплате за жилищные услуги</t>
  </si>
  <si>
    <t>Задолженность по оплате за коммунальные услуги</t>
  </si>
  <si>
    <t>Налог по УСН</t>
  </si>
  <si>
    <t xml:space="preserve">Оплачено собственниками </t>
  </si>
  <si>
    <t>Получено доходов от повыш. К-тов</t>
  </si>
  <si>
    <t>Затраты на содержание дворника и рабочего мусоропровода (с  отчислениями на соцнужды)</t>
  </si>
  <si>
    <t>Затраты на работы по тек. ремонту, в т.ч.</t>
  </si>
  <si>
    <t>Нераспределенный ОДН</t>
  </si>
  <si>
    <t>Затраты на заработную плату рабочим  текущего  ремонта (с отчислениями на  соцнужды)</t>
  </si>
  <si>
    <t>Отчет
Управляющей ООО "Управляющая компания Уютный Дом"
о выполненых работах и предоставленных услугах по многоквартирному дому по адресу: г. Брянск,
ул. 50 Армии, д. №  18  за 1 кв. 2018  год</t>
  </si>
  <si>
    <t>Всего за 2017 год</t>
  </si>
  <si>
    <t>Остаток неиспользованных средств за 1 кв.18г.</t>
  </si>
  <si>
    <t>ИТОГО ДОХОДОВ</t>
  </si>
  <si>
    <t>Отчет
Управляющей ООО "Управляющая компания Уютный Дом"
о выполненых работах и предоставленных услугах по многоквартирному дому по адресу: г. Брянск,
ул. 50 Армии, д. №  18  за 2 кв. 2018  год</t>
  </si>
  <si>
    <t>Всего за 1 кв. 2018 год</t>
  </si>
  <si>
    <t>Остаток неиспользованных средств за 2 кв.18г.</t>
  </si>
  <si>
    <t>Остаток неиспользованных средств на 01.04.18г.</t>
  </si>
  <si>
    <t>Остаток неиспользованных средств за 3 кв.18г.</t>
  </si>
  <si>
    <t>Остаток неиспользованных средств на 01.07.18г.</t>
  </si>
  <si>
    <t>Всего за 2 кв. 2018 год</t>
  </si>
  <si>
    <t>Отчет
Управляющей ООО "Управляющая компания Уютный Дом"
о выполненых работах и предоставленных услугах по многоквартирному дому по адресу: г. Брянск,
ул. 50 Армии, д. №  18  за 3 кв. 2018  год</t>
  </si>
  <si>
    <t>Остаток неиспользованных средств на 01.10.18г.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</si>
</sst>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2" xfId="0" applyFont="1" applyBorder="1" applyAlignment="1"/>
    <xf numFmtId="0" fontId="1" fillId="0" borderId="4" xfId="0" applyFont="1" applyBorder="1" applyAlignment="1">
      <alignment wrapText="1"/>
    </xf>
    <xf numFmtId="0" fontId="1" fillId="0" borderId="4" xfId="0" applyFont="1" applyBorder="1" applyAlignment="1"/>
    <xf numFmtId="0" fontId="1" fillId="0" borderId="0" xfId="0" applyFont="1"/>
    <xf numFmtId="0" fontId="1" fillId="0" borderId="0" xfId="0" applyFont="1" applyAlignment="1"/>
    <xf numFmtId="0" fontId="1" fillId="0" borderId="1" xfId="0" applyFont="1" applyBorder="1"/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1" fillId="0" borderId="0" xfId="0" applyFont="1" applyBorder="1"/>
    <xf numFmtId="4" fontId="1" fillId="0" borderId="1" xfId="0" applyNumberFormat="1" applyFont="1" applyBorder="1"/>
    <xf numFmtId="4" fontId="2" fillId="0" borderId="1" xfId="0" applyNumberFormat="1" applyFont="1" applyBorder="1"/>
    <xf numFmtId="0" fontId="6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/>
    </xf>
    <xf numFmtId="4" fontId="3" fillId="0" borderId="1" xfId="0" applyNumberFormat="1" applyFont="1" applyBorder="1" applyAlignment="1">
      <alignment vertical="center"/>
    </xf>
    <xf numFmtId="4" fontId="1" fillId="0" borderId="1" xfId="0" applyNumberFormat="1" applyFont="1" applyFill="1" applyBorder="1"/>
    <xf numFmtId="9" fontId="1" fillId="2" borderId="0" xfId="0" applyNumberFormat="1" applyFont="1" applyFill="1"/>
    <xf numFmtId="0" fontId="4" fillId="0" borderId="9" xfId="0" applyFont="1" applyBorder="1" applyAlignment="1"/>
    <xf numFmtId="0" fontId="4" fillId="0" borderId="16" xfId="0" applyFont="1" applyBorder="1" applyAlignment="1"/>
    <xf numFmtId="0" fontId="4" fillId="0" borderId="3" xfId="0" applyFont="1" applyBorder="1" applyAlignment="1"/>
    <xf numFmtId="0" fontId="6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4" fillId="0" borderId="2" xfId="0" applyFont="1" applyBorder="1" applyAlignment="1"/>
    <xf numFmtId="0" fontId="4" fillId="0" borderId="10" xfId="0" applyFont="1" applyBorder="1" applyAlignment="1"/>
    <xf numFmtId="0" fontId="4" fillId="0" borderId="13" xfId="0" applyFont="1" applyBorder="1" applyAlignment="1"/>
    <xf numFmtId="0" fontId="4" fillId="0" borderId="14" xfId="0" applyFont="1" applyBorder="1" applyAlignment="1"/>
    <xf numFmtId="0" fontId="4" fillId="0" borderId="11" xfId="0" applyFont="1" applyBorder="1" applyAlignment="1">
      <alignment wrapText="1"/>
    </xf>
    <xf numFmtId="0" fontId="4" fillId="0" borderId="17" xfId="0" applyFont="1" applyBorder="1" applyAlignment="1">
      <alignment wrapText="1"/>
    </xf>
    <xf numFmtId="0" fontId="4" fillId="0" borderId="12" xfId="0" applyFont="1" applyBorder="1" applyAlignment="1"/>
    <xf numFmtId="0" fontId="1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6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47"/>
  <sheetViews>
    <sheetView topLeftCell="A28" zoomScale="130" zoomScaleNormal="130" workbookViewId="0">
      <selection activeCell="H22" sqref="H1:H1048576"/>
    </sheetView>
  </sheetViews>
  <sheetFormatPr defaultRowHeight="11.25" x14ac:dyDescent="0.2"/>
  <cols>
    <col min="1" max="1" width="1.28515625" style="4" customWidth="1"/>
    <col min="2" max="2" width="41.7109375" style="4" customWidth="1"/>
    <col min="3" max="3" width="16.7109375" style="4" hidden="1" customWidth="1"/>
    <col min="4" max="4" width="9.140625" style="4" customWidth="1"/>
    <col min="5" max="5" width="10.42578125" style="4" customWidth="1"/>
    <col min="6" max="6" width="21" style="4" customWidth="1"/>
    <col min="7" max="7" width="4.42578125" style="4" customWidth="1"/>
    <col min="8" max="8" width="0" style="4" hidden="1" customWidth="1"/>
    <col min="9" max="16384" width="9.140625" style="4"/>
  </cols>
  <sheetData>
    <row r="1" spans="2:9" ht="3.75" customHeight="1" x14ac:dyDescent="0.2">
      <c r="B1" s="5"/>
      <c r="C1" s="5"/>
      <c r="D1" s="5"/>
      <c r="E1" s="5"/>
      <c r="F1" s="36"/>
      <c r="G1" s="5"/>
      <c r="H1" s="5"/>
    </row>
    <row r="2" spans="2:9" ht="2.25" customHeight="1" x14ac:dyDescent="0.2">
      <c r="B2" s="5"/>
      <c r="C2" s="5"/>
      <c r="D2" s="5"/>
      <c r="E2" s="5"/>
      <c r="F2" s="37"/>
      <c r="G2" s="5"/>
      <c r="H2" s="5"/>
      <c r="I2" s="5"/>
    </row>
    <row r="3" spans="2:9" ht="6.75" customHeight="1" x14ac:dyDescent="0.2">
      <c r="B3" s="5"/>
      <c r="C3" s="5"/>
      <c r="D3" s="5"/>
      <c r="E3" s="5"/>
      <c r="F3" s="37"/>
      <c r="G3" s="5"/>
      <c r="H3" s="5"/>
      <c r="I3" s="5"/>
    </row>
    <row r="4" spans="2:9" ht="45" customHeight="1" x14ac:dyDescent="0.2">
      <c r="B4" s="38" t="s">
        <v>40</v>
      </c>
      <c r="C4" s="38"/>
      <c r="D4" s="39"/>
      <c r="E4" s="39"/>
      <c r="F4" s="39"/>
      <c r="G4" s="5"/>
      <c r="H4" s="5"/>
      <c r="I4" s="5"/>
    </row>
    <row r="5" spans="2:9" ht="5.25" customHeight="1" thickBot="1" x14ac:dyDescent="0.25"/>
    <row r="6" spans="2:9" ht="12" x14ac:dyDescent="0.2">
      <c r="B6" s="42" t="s">
        <v>0</v>
      </c>
      <c r="C6" s="43"/>
      <c r="D6" s="44"/>
      <c r="E6" s="40" t="s">
        <v>19</v>
      </c>
      <c r="F6" s="41"/>
    </row>
    <row r="7" spans="2:9" ht="12" x14ac:dyDescent="0.2">
      <c r="B7" s="24" t="s">
        <v>1</v>
      </c>
      <c r="C7" s="25"/>
      <c r="D7" s="26"/>
      <c r="E7" s="29">
        <v>16239.3</v>
      </c>
      <c r="F7" s="30"/>
    </row>
    <row r="8" spans="2:9" ht="12" x14ac:dyDescent="0.2">
      <c r="B8" s="24" t="s">
        <v>2</v>
      </c>
      <c r="C8" s="25"/>
      <c r="D8" s="26"/>
      <c r="E8" s="29">
        <v>668.3</v>
      </c>
      <c r="F8" s="30"/>
    </row>
    <row r="9" spans="2:9" ht="12" x14ac:dyDescent="0.2">
      <c r="B9" s="24" t="s">
        <v>3</v>
      </c>
      <c r="C9" s="25"/>
      <c r="D9" s="26"/>
      <c r="E9" s="29">
        <v>2928</v>
      </c>
      <c r="F9" s="30"/>
    </row>
    <row r="10" spans="2:9" ht="12" x14ac:dyDescent="0.2">
      <c r="B10" s="24" t="s">
        <v>4</v>
      </c>
      <c r="C10" s="25"/>
      <c r="D10" s="26"/>
      <c r="E10" s="29">
        <v>4764.3999999999996</v>
      </c>
      <c r="F10" s="30"/>
    </row>
    <row r="11" spans="2:9" ht="12" x14ac:dyDescent="0.2">
      <c r="B11" s="24" t="s">
        <v>21</v>
      </c>
      <c r="C11" s="25"/>
      <c r="D11" s="26"/>
      <c r="E11" s="29">
        <v>716</v>
      </c>
      <c r="F11" s="30"/>
    </row>
    <row r="12" spans="2:9" ht="25.5" customHeight="1" thickBot="1" x14ac:dyDescent="0.25">
      <c r="B12" s="33" t="s">
        <v>5</v>
      </c>
      <c r="C12" s="34"/>
      <c r="D12" s="35"/>
      <c r="E12" s="31">
        <v>21.28</v>
      </c>
      <c r="F12" s="32"/>
    </row>
    <row r="13" spans="2:9" ht="9.75" customHeight="1" x14ac:dyDescent="0.2">
      <c r="B13" s="2"/>
      <c r="C13" s="2"/>
      <c r="D13" s="3"/>
      <c r="E13" s="3"/>
      <c r="F13" s="3"/>
    </row>
    <row r="14" spans="2:9" ht="33.75" customHeight="1" x14ac:dyDescent="0.2">
      <c r="B14" s="1"/>
      <c r="C14" s="20" t="s">
        <v>41</v>
      </c>
      <c r="D14" s="7" t="s">
        <v>6</v>
      </c>
      <c r="E14" s="7" t="s">
        <v>7</v>
      </c>
      <c r="F14" s="9" t="s">
        <v>17</v>
      </c>
    </row>
    <row r="15" spans="2:9" x14ac:dyDescent="0.2">
      <c r="B15" s="8">
        <v>1</v>
      </c>
      <c r="C15" s="8"/>
      <c r="D15" s="8">
        <v>2</v>
      </c>
      <c r="E15" s="8">
        <v>3</v>
      </c>
      <c r="F15" s="8">
        <v>4</v>
      </c>
    </row>
    <row r="16" spans="2:9" ht="12" x14ac:dyDescent="0.2">
      <c r="B16" s="10" t="s">
        <v>8</v>
      </c>
      <c r="C16" s="10"/>
      <c r="D16" s="17">
        <f>34718.94+980460.87</f>
        <v>1015179.81</v>
      </c>
      <c r="E16" s="6"/>
      <c r="F16" s="17">
        <f>D16+E16</f>
        <v>1015179.81</v>
      </c>
    </row>
    <row r="17" spans="2:6" ht="12" x14ac:dyDescent="0.2">
      <c r="B17" s="11" t="s">
        <v>34</v>
      </c>
      <c r="C17" s="11"/>
      <c r="D17" s="17">
        <f>28097.82+966908.3</f>
        <v>995006.12</v>
      </c>
      <c r="E17" s="6"/>
      <c r="F17" s="17">
        <f t="shared" ref="F17:F46" si="0">D17+E17</f>
        <v>995006.12</v>
      </c>
    </row>
    <row r="18" spans="2:6" ht="24" x14ac:dyDescent="0.2">
      <c r="B18" s="10" t="s">
        <v>20</v>
      </c>
      <c r="C18" s="10"/>
      <c r="D18" s="17">
        <v>9600</v>
      </c>
      <c r="E18" s="6"/>
      <c r="F18" s="17">
        <f t="shared" si="0"/>
        <v>9600</v>
      </c>
    </row>
    <row r="19" spans="2:6" ht="12" x14ac:dyDescent="0.2">
      <c r="B19" s="10" t="s">
        <v>35</v>
      </c>
      <c r="C19" s="10"/>
      <c r="D19" s="17">
        <v>39887.870000000003</v>
      </c>
      <c r="E19" s="6"/>
      <c r="F19" s="17">
        <f t="shared" si="0"/>
        <v>39887.870000000003</v>
      </c>
    </row>
    <row r="20" spans="2:6" ht="18" customHeight="1" x14ac:dyDescent="0.2">
      <c r="B20" s="10" t="s">
        <v>43</v>
      </c>
      <c r="C20" s="10"/>
      <c r="D20" s="18">
        <f>D17+D18+D19</f>
        <v>1044493.99</v>
      </c>
      <c r="E20" s="6"/>
      <c r="F20" s="17">
        <f t="shared" si="0"/>
        <v>1044493.99</v>
      </c>
    </row>
    <row r="21" spans="2:6" ht="24.75" customHeight="1" x14ac:dyDescent="0.2">
      <c r="B21" s="11" t="s">
        <v>9</v>
      </c>
      <c r="C21" s="11"/>
      <c r="D21" s="18">
        <f>D22+D23+D24+D25+D26+D27+D28+D31+D35+D36+D37+D38+D39+D40+D41+D42</f>
        <v>955896.19000000006</v>
      </c>
      <c r="E21" s="6">
        <f>SUM(E22:E27)</f>
        <v>0</v>
      </c>
      <c r="F21" s="17">
        <f t="shared" si="0"/>
        <v>955896.19000000006</v>
      </c>
    </row>
    <row r="22" spans="2:6" ht="13.5" customHeight="1" x14ac:dyDescent="0.2">
      <c r="B22" s="12" t="s">
        <v>10</v>
      </c>
      <c r="C22" s="12"/>
      <c r="D22" s="17">
        <v>149088.6</v>
      </c>
      <c r="E22" s="6"/>
      <c r="F22" s="17">
        <f t="shared" si="0"/>
        <v>149088.6</v>
      </c>
    </row>
    <row r="23" spans="2:6" ht="12" x14ac:dyDescent="0.2">
      <c r="B23" s="12" t="s">
        <v>11</v>
      </c>
      <c r="C23" s="12"/>
      <c r="D23" s="17">
        <v>0</v>
      </c>
      <c r="E23" s="6"/>
      <c r="F23" s="17">
        <f t="shared" si="0"/>
        <v>0</v>
      </c>
    </row>
    <row r="24" spans="2:6" ht="12" x14ac:dyDescent="0.2">
      <c r="B24" s="12" t="s">
        <v>12</v>
      </c>
      <c r="C24" s="12"/>
      <c r="D24" s="17">
        <v>6960</v>
      </c>
      <c r="E24" s="6"/>
      <c r="F24" s="17">
        <f t="shared" si="0"/>
        <v>6960</v>
      </c>
    </row>
    <row r="25" spans="2:6" ht="12" x14ac:dyDescent="0.2">
      <c r="B25" s="13" t="s">
        <v>24</v>
      </c>
      <c r="C25" s="13"/>
      <c r="D25" s="17">
        <v>52182</v>
      </c>
      <c r="E25" s="6"/>
      <c r="F25" s="17">
        <f t="shared" si="0"/>
        <v>52182</v>
      </c>
    </row>
    <row r="26" spans="2:6" ht="12" x14ac:dyDescent="0.2">
      <c r="B26" s="13" t="s">
        <v>25</v>
      </c>
      <c r="C26" s="13"/>
      <c r="D26" s="17">
        <v>0</v>
      </c>
      <c r="E26" s="6"/>
      <c r="F26" s="17">
        <f t="shared" si="0"/>
        <v>0</v>
      </c>
    </row>
    <row r="27" spans="2:6" ht="12" x14ac:dyDescent="0.2">
      <c r="B27" s="12" t="s">
        <v>13</v>
      </c>
      <c r="C27" s="12"/>
      <c r="D27" s="17">
        <v>0</v>
      </c>
      <c r="E27" s="6"/>
      <c r="F27" s="17">
        <f t="shared" si="0"/>
        <v>0</v>
      </c>
    </row>
    <row r="28" spans="2:6" ht="36" x14ac:dyDescent="0.2">
      <c r="B28" s="10" t="s">
        <v>18</v>
      </c>
      <c r="C28" s="10"/>
      <c r="D28" s="18">
        <f>D29+D30</f>
        <v>146028.47999999998</v>
      </c>
      <c r="E28" s="6">
        <f>SUM(E29:E30)</f>
        <v>0</v>
      </c>
      <c r="F28" s="17">
        <f t="shared" si="0"/>
        <v>146028.47999999998</v>
      </c>
    </row>
    <row r="29" spans="2:6" ht="24" x14ac:dyDescent="0.2">
      <c r="B29" s="13" t="s">
        <v>36</v>
      </c>
      <c r="C29" s="13"/>
      <c r="D29" s="17">
        <v>84861.2</v>
      </c>
      <c r="E29" s="6"/>
      <c r="F29" s="17">
        <f t="shared" si="0"/>
        <v>84861.2</v>
      </c>
    </row>
    <row r="30" spans="2:6" ht="24" x14ac:dyDescent="0.2">
      <c r="B30" s="13" t="s">
        <v>16</v>
      </c>
      <c r="C30" s="13"/>
      <c r="D30" s="17">
        <v>61167.28</v>
      </c>
      <c r="E30" s="6"/>
      <c r="F30" s="17">
        <f t="shared" si="0"/>
        <v>61167.28</v>
      </c>
    </row>
    <row r="31" spans="2:6" ht="12" x14ac:dyDescent="0.2">
      <c r="B31" s="10" t="s">
        <v>37</v>
      </c>
      <c r="C31" s="10"/>
      <c r="D31" s="18">
        <f>D32+D33+D34</f>
        <v>196740.64</v>
      </c>
      <c r="E31" s="6"/>
      <c r="F31" s="17">
        <f t="shared" si="0"/>
        <v>196740.64</v>
      </c>
    </row>
    <row r="32" spans="2:6" ht="12" x14ac:dyDescent="0.2">
      <c r="B32" s="12" t="s">
        <v>15</v>
      </c>
      <c r="C32" s="12"/>
      <c r="D32" s="17">
        <v>4246.42</v>
      </c>
      <c r="E32" s="6"/>
      <c r="F32" s="17">
        <f t="shared" si="0"/>
        <v>4246.42</v>
      </c>
    </row>
    <row r="33" spans="2:8" ht="12" x14ac:dyDescent="0.2">
      <c r="B33" s="13" t="s">
        <v>26</v>
      </c>
      <c r="C33" s="13"/>
      <c r="D33" s="17">
        <v>69565.53</v>
      </c>
      <c r="E33" s="6"/>
      <c r="F33" s="17">
        <f t="shared" si="0"/>
        <v>69565.53</v>
      </c>
    </row>
    <row r="34" spans="2:8" ht="24" x14ac:dyDescent="0.2">
      <c r="B34" s="13" t="s">
        <v>39</v>
      </c>
      <c r="C34" s="13"/>
      <c r="D34" s="17">
        <v>122928.69</v>
      </c>
      <c r="E34" s="6"/>
      <c r="F34" s="17">
        <f t="shared" si="0"/>
        <v>122928.69</v>
      </c>
    </row>
    <row r="35" spans="2:8" ht="12" x14ac:dyDescent="0.2">
      <c r="B35" s="11" t="s">
        <v>14</v>
      </c>
      <c r="C35" s="11"/>
      <c r="D35" s="17">
        <v>41006.68</v>
      </c>
      <c r="E35" s="6"/>
      <c r="F35" s="17">
        <f t="shared" si="0"/>
        <v>41006.68</v>
      </c>
    </row>
    <row r="36" spans="2:8" ht="12" x14ac:dyDescent="0.2">
      <c r="B36" s="11" t="s">
        <v>30</v>
      </c>
      <c r="C36" s="11"/>
      <c r="D36" s="17">
        <f>30000+10469.38+7974.54+6645.73-831.06</f>
        <v>54258.59</v>
      </c>
      <c r="E36" s="6"/>
      <c r="F36" s="17">
        <f t="shared" si="0"/>
        <v>54258.59</v>
      </c>
    </row>
    <row r="37" spans="2:8" ht="12" x14ac:dyDescent="0.2">
      <c r="B37" s="11" t="s">
        <v>22</v>
      </c>
      <c r="C37" s="11"/>
      <c r="D37" s="17">
        <f>4808</f>
        <v>4808</v>
      </c>
      <c r="E37" s="6"/>
      <c r="F37" s="17">
        <f t="shared" si="0"/>
        <v>4808</v>
      </c>
    </row>
    <row r="38" spans="2:8" ht="14.25" customHeight="1" x14ac:dyDescent="0.2">
      <c r="B38" s="14" t="s">
        <v>27</v>
      </c>
      <c r="C38" s="14"/>
      <c r="D38" s="22">
        <v>203035.96</v>
      </c>
      <c r="E38" s="6"/>
      <c r="F38" s="17">
        <f t="shared" si="0"/>
        <v>203035.96</v>
      </c>
      <c r="H38" s="23"/>
    </row>
    <row r="39" spans="2:8" ht="12.75" customHeight="1" x14ac:dyDescent="0.2">
      <c r="B39" s="14" t="s">
        <v>33</v>
      </c>
      <c r="C39" s="14"/>
      <c r="D39" s="17">
        <v>42835.43</v>
      </c>
      <c r="E39" s="6"/>
      <c r="F39" s="17">
        <f t="shared" si="0"/>
        <v>42835.43</v>
      </c>
    </row>
    <row r="40" spans="2:8" ht="14.25" customHeight="1" x14ac:dyDescent="0.2">
      <c r="B40" s="14" t="s">
        <v>38</v>
      </c>
      <c r="C40" s="14"/>
      <c r="D40" s="17">
        <f>51347.58-3295.77</f>
        <v>48051.810000000005</v>
      </c>
      <c r="E40" s="6"/>
      <c r="F40" s="17">
        <f t="shared" si="0"/>
        <v>48051.810000000005</v>
      </c>
    </row>
    <row r="41" spans="2:8" ht="11.25" customHeight="1" x14ac:dyDescent="0.2">
      <c r="B41" s="10" t="s">
        <v>28</v>
      </c>
      <c r="C41" s="10"/>
      <c r="D41" s="17">
        <v>8200</v>
      </c>
      <c r="E41" s="6"/>
      <c r="F41" s="17">
        <f t="shared" si="0"/>
        <v>8200</v>
      </c>
    </row>
    <row r="42" spans="2:8" ht="12" customHeight="1" x14ac:dyDescent="0.2">
      <c r="B42" s="10" t="s">
        <v>29</v>
      </c>
      <c r="C42" s="10"/>
      <c r="D42" s="17">
        <v>2700</v>
      </c>
      <c r="E42" s="6"/>
      <c r="F42" s="17">
        <f t="shared" si="0"/>
        <v>2700</v>
      </c>
    </row>
    <row r="43" spans="2:8" ht="13.5" customHeight="1" x14ac:dyDescent="0.2">
      <c r="B43" s="11" t="s">
        <v>42</v>
      </c>
      <c r="C43" s="11"/>
      <c r="D43" s="18">
        <f>D20-D21</f>
        <v>88597.79999999993</v>
      </c>
      <c r="E43" s="6">
        <f>E18-(E21+E28+E35+E32+E34+E33+E38)</f>
        <v>0</v>
      </c>
      <c r="F43" s="17">
        <f t="shared" si="0"/>
        <v>88597.79999999993</v>
      </c>
    </row>
    <row r="44" spans="2:8" ht="13.5" customHeight="1" x14ac:dyDescent="0.2">
      <c r="B44" s="11" t="s">
        <v>47</v>
      </c>
      <c r="C44" s="11">
        <v>-134401.94</v>
      </c>
      <c r="D44" s="17">
        <f>D43+C44</f>
        <v>-45804.140000000072</v>
      </c>
      <c r="E44" s="16"/>
      <c r="F44" s="17">
        <f t="shared" si="0"/>
        <v>-45804.140000000072</v>
      </c>
    </row>
    <row r="45" spans="2:8" ht="12" x14ac:dyDescent="0.2">
      <c r="B45" s="11" t="s">
        <v>31</v>
      </c>
      <c r="C45" s="11">
        <v>88491.18</v>
      </c>
      <c r="D45" s="17">
        <f>D16-D17+C45</f>
        <v>108664.87000000005</v>
      </c>
      <c r="E45" s="6"/>
      <c r="F45" s="17">
        <f t="shared" si="0"/>
        <v>108664.87000000005</v>
      </c>
    </row>
    <row r="46" spans="2:8" ht="12" x14ac:dyDescent="0.2">
      <c r="B46" s="11" t="s">
        <v>32</v>
      </c>
      <c r="C46" s="11">
        <v>279310.64</v>
      </c>
      <c r="D46" s="17">
        <v>337656.52</v>
      </c>
      <c r="E46" s="6"/>
      <c r="F46" s="17">
        <f t="shared" si="0"/>
        <v>337656.52</v>
      </c>
    </row>
    <row r="47" spans="2:8" ht="83.25" customHeight="1" x14ac:dyDescent="0.2">
      <c r="B47" s="15" t="s">
        <v>23</v>
      </c>
      <c r="C47" s="19"/>
      <c r="E47" s="27"/>
      <c r="F47" s="28"/>
    </row>
  </sheetData>
  <mergeCells count="17">
    <mergeCell ref="F1:F3"/>
    <mergeCell ref="B4:F4"/>
    <mergeCell ref="B9:D9"/>
    <mergeCell ref="B10:D10"/>
    <mergeCell ref="B11:D11"/>
    <mergeCell ref="E6:F6"/>
    <mergeCell ref="E7:F7"/>
    <mergeCell ref="E8:F8"/>
    <mergeCell ref="E9:F9"/>
    <mergeCell ref="E10:F10"/>
    <mergeCell ref="B6:D6"/>
    <mergeCell ref="B7:D7"/>
    <mergeCell ref="B8:D8"/>
    <mergeCell ref="E47:F47"/>
    <mergeCell ref="E11:F11"/>
    <mergeCell ref="E12:F12"/>
    <mergeCell ref="B12:D12"/>
  </mergeCells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47"/>
  <sheetViews>
    <sheetView zoomScale="130" zoomScaleNormal="130" workbookViewId="0">
      <selection activeCell="E8" sqref="E8:F8"/>
    </sheetView>
  </sheetViews>
  <sheetFormatPr defaultRowHeight="11.25" x14ac:dyDescent="0.2"/>
  <cols>
    <col min="1" max="1" width="1.28515625" style="4" customWidth="1"/>
    <col min="2" max="2" width="41.7109375" style="4" customWidth="1"/>
    <col min="3" max="3" width="16.7109375" style="4" hidden="1" customWidth="1"/>
    <col min="4" max="4" width="9.140625" style="4" customWidth="1"/>
    <col min="5" max="5" width="10.42578125" style="4" customWidth="1"/>
    <col min="6" max="6" width="21" style="4" customWidth="1"/>
    <col min="7" max="7" width="4.42578125" style="4" customWidth="1"/>
    <col min="8" max="16384" width="9.140625" style="4"/>
  </cols>
  <sheetData>
    <row r="1" spans="2:9" ht="3.75" customHeight="1" x14ac:dyDescent="0.2">
      <c r="B1" s="5"/>
      <c r="C1" s="5"/>
      <c r="D1" s="5"/>
      <c r="E1" s="5"/>
      <c r="F1" s="36"/>
      <c r="G1" s="5"/>
      <c r="H1" s="5"/>
    </row>
    <row r="2" spans="2:9" ht="2.25" customHeight="1" x14ac:dyDescent="0.2">
      <c r="B2" s="5"/>
      <c r="C2" s="5"/>
      <c r="D2" s="5"/>
      <c r="E2" s="5"/>
      <c r="F2" s="37"/>
      <c r="G2" s="5"/>
      <c r="H2" s="5"/>
      <c r="I2" s="5"/>
    </row>
    <row r="3" spans="2:9" ht="6.75" customHeight="1" x14ac:dyDescent="0.2">
      <c r="B3" s="5"/>
      <c r="C3" s="5"/>
      <c r="D3" s="5"/>
      <c r="E3" s="5"/>
      <c r="F3" s="37"/>
      <c r="G3" s="5"/>
      <c r="H3" s="5"/>
      <c r="I3" s="5"/>
    </row>
    <row r="4" spans="2:9" ht="45" customHeight="1" x14ac:dyDescent="0.2">
      <c r="B4" s="38" t="s">
        <v>44</v>
      </c>
      <c r="C4" s="38"/>
      <c r="D4" s="39"/>
      <c r="E4" s="39"/>
      <c r="F4" s="39"/>
      <c r="G4" s="5"/>
      <c r="H4" s="5"/>
      <c r="I4" s="5"/>
    </row>
    <row r="5" spans="2:9" ht="5.25" customHeight="1" thickBot="1" x14ac:dyDescent="0.25"/>
    <row r="6" spans="2:9" ht="12" x14ac:dyDescent="0.2">
      <c r="B6" s="42" t="s">
        <v>0</v>
      </c>
      <c r="C6" s="43"/>
      <c r="D6" s="44"/>
      <c r="E6" s="40" t="s">
        <v>19</v>
      </c>
      <c r="F6" s="41"/>
    </row>
    <row r="7" spans="2:9" ht="12" x14ac:dyDescent="0.2">
      <c r="B7" s="24" t="s">
        <v>1</v>
      </c>
      <c r="C7" s="25"/>
      <c r="D7" s="26"/>
      <c r="E7" s="29">
        <f>'1 квартал'!E7:F7</f>
        <v>16239.3</v>
      </c>
      <c r="F7" s="30"/>
    </row>
    <row r="8" spans="2:9" ht="12" x14ac:dyDescent="0.2">
      <c r="B8" s="24" t="s">
        <v>2</v>
      </c>
      <c r="C8" s="25"/>
      <c r="D8" s="26"/>
      <c r="E8" s="29">
        <v>668.3</v>
      </c>
      <c r="F8" s="30"/>
    </row>
    <row r="9" spans="2:9" ht="12" x14ac:dyDescent="0.2">
      <c r="B9" s="24" t="s">
        <v>3</v>
      </c>
      <c r="C9" s="25"/>
      <c r="D9" s="26"/>
      <c r="E9" s="29">
        <v>2928</v>
      </c>
      <c r="F9" s="30"/>
    </row>
    <row r="10" spans="2:9" ht="12" x14ac:dyDescent="0.2">
      <c r="B10" s="24" t="s">
        <v>4</v>
      </c>
      <c r="C10" s="25"/>
      <c r="D10" s="26"/>
      <c r="E10" s="29">
        <v>4764.3999999999996</v>
      </c>
      <c r="F10" s="30"/>
    </row>
    <row r="11" spans="2:9" ht="12" x14ac:dyDescent="0.2">
      <c r="B11" s="24" t="s">
        <v>21</v>
      </c>
      <c r="C11" s="25"/>
      <c r="D11" s="26"/>
      <c r="E11" s="29">
        <v>716</v>
      </c>
      <c r="F11" s="30"/>
    </row>
    <row r="12" spans="2:9" ht="25.5" customHeight="1" thickBot="1" x14ac:dyDescent="0.25">
      <c r="B12" s="33" t="s">
        <v>5</v>
      </c>
      <c r="C12" s="34"/>
      <c r="D12" s="35"/>
      <c r="E12" s="31">
        <v>21.28</v>
      </c>
      <c r="F12" s="32"/>
    </row>
    <row r="13" spans="2:9" ht="9.75" customHeight="1" x14ac:dyDescent="0.2">
      <c r="B13" s="2"/>
      <c r="C13" s="2"/>
      <c r="D13" s="3"/>
      <c r="E13" s="3"/>
      <c r="F13" s="3"/>
    </row>
    <row r="14" spans="2:9" ht="33.75" customHeight="1" x14ac:dyDescent="0.2">
      <c r="B14" s="1"/>
      <c r="C14" s="20" t="s">
        <v>45</v>
      </c>
      <c r="D14" s="7" t="s">
        <v>6</v>
      </c>
      <c r="E14" s="7" t="s">
        <v>7</v>
      </c>
      <c r="F14" s="9" t="s">
        <v>17</v>
      </c>
    </row>
    <row r="15" spans="2:9" x14ac:dyDescent="0.2">
      <c r="B15" s="8">
        <v>1</v>
      </c>
      <c r="C15" s="8"/>
      <c r="D15" s="8">
        <v>2</v>
      </c>
      <c r="E15" s="8">
        <v>3</v>
      </c>
      <c r="F15" s="8">
        <v>4</v>
      </c>
    </row>
    <row r="16" spans="2:9" ht="12" x14ac:dyDescent="0.2">
      <c r="B16" s="10" t="s">
        <v>8</v>
      </c>
      <c r="C16" s="10"/>
      <c r="D16" s="17">
        <f>980460.87+34718.94</f>
        <v>1015179.81</v>
      </c>
      <c r="E16" s="6"/>
      <c r="F16" s="17">
        <f>D16+E16</f>
        <v>1015179.81</v>
      </c>
    </row>
    <row r="17" spans="2:6" ht="12" x14ac:dyDescent="0.2">
      <c r="B17" s="11" t="s">
        <v>34</v>
      </c>
      <c r="C17" s="11"/>
      <c r="D17" s="17">
        <f>964727.49+23145.96</f>
        <v>987873.45</v>
      </c>
      <c r="E17" s="6"/>
      <c r="F17" s="17">
        <f t="shared" ref="F17:F46" si="0">D17+E17</f>
        <v>987873.45</v>
      </c>
    </row>
    <row r="18" spans="2:6" ht="24" x14ac:dyDescent="0.2">
      <c r="B18" s="10" t="s">
        <v>20</v>
      </c>
      <c r="C18" s="10"/>
      <c r="D18" s="17">
        <v>8900</v>
      </c>
      <c r="E18" s="6"/>
      <c r="F18" s="17">
        <f t="shared" si="0"/>
        <v>8900</v>
      </c>
    </row>
    <row r="19" spans="2:6" ht="12" x14ac:dyDescent="0.2">
      <c r="B19" s="10" t="s">
        <v>35</v>
      </c>
      <c r="C19" s="10"/>
      <c r="D19" s="17">
        <v>39003.050000000003</v>
      </c>
      <c r="E19" s="6"/>
      <c r="F19" s="17">
        <f t="shared" si="0"/>
        <v>39003.050000000003</v>
      </c>
    </row>
    <row r="20" spans="2:6" ht="18" customHeight="1" x14ac:dyDescent="0.2">
      <c r="B20" s="10" t="s">
        <v>43</v>
      </c>
      <c r="C20" s="10"/>
      <c r="D20" s="18">
        <f>D17+D18+D19</f>
        <v>1035776.5</v>
      </c>
      <c r="E20" s="6"/>
      <c r="F20" s="17">
        <f t="shared" si="0"/>
        <v>1035776.5</v>
      </c>
    </row>
    <row r="21" spans="2:6" ht="24.75" customHeight="1" x14ac:dyDescent="0.2">
      <c r="B21" s="11" t="s">
        <v>9</v>
      </c>
      <c r="C21" s="11"/>
      <c r="D21" s="18">
        <f>D22+D23+D24+D25+D26+D27+D28+D31+D35+D36+D37+D38+D39+D40+D41+D42</f>
        <v>1110801.9500000002</v>
      </c>
      <c r="E21" s="6">
        <f>SUM(E22:E27)</f>
        <v>0</v>
      </c>
      <c r="F21" s="17">
        <f t="shared" si="0"/>
        <v>1110801.9500000002</v>
      </c>
    </row>
    <row r="22" spans="2:6" ht="13.5" customHeight="1" x14ac:dyDescent="0.2">
      <c r="B22" s="12" t="s">
        <v>10</v>
      </c>
      <c r="C22" s="12"/>
      <c r="D22" s="17">
        <v>149088.6</v>
      </c>
      <c r="E22" s="6"/>
      <c r="F22" s="17">
        <f t="shared" si="0"/>
        <v>149088.6</v>
      </c>
    </row>
    <row r="23" spans="2:6" ht="12" x14ac:dyDescent="0.2">
      <c r="B23" s="12" t="s">
        <v>11</v>
      </c>
      <c r="C23" s="12"/>
      <c r="D23" s="17">
        <v>0</v>
      </c>
      <c r="E23" s="6"/>
      <c r="F23" s="17">
        <f t="shared" si="0"/>
        <v>0</v>
      </c>
    </row>
    <row r="24" spans="2:6" ht="12" x14ac:dyDescent="0.2">
      <c r="B24" s="12" t="s">
        <v>12</v>
      </c>
      <c r="C24" s="12"/>
      <c r="D24" s="17">
        <v>0</v>
      </c>
      <c r="E24" s="6"/>
      <c r="F24" s="17">
        <f t="shared" si="0"/>
        <v>0</v>
      </c>
    </row>
    <row r="25" spans="2:6" ht="12" x14ac:dyDescent="0.2">
      <c r="B25" s="13" t="s">
        <v>24</v>
      </c>
      <c r="C25" s="13"/>
      <c r="D25" s="17">
        <v>52182</v>
      </c>
      <c r="E25" s="6"/>
      <c r="F25" s="17">
        <f t="shared" si="0"/>
        <v>52182</v>
      </c>
    </row>
    <row r="26" spans="2:6" ht="12" x14ac:dyDescent="0.2">
      <c r="B26" s="13" t="s">
        <v>25</v>
      </c>
      <c r="C26" s="13"/>
      <c r="D26" s="17">
        <v>3795.6</v>
      </c>
      <c r="E26" s="6"/>
      <c r="F26" s="17">
        <f t="shared" si="0"/>
        <v>3795.6</v>
      </c>
    </row>
    <row r="27" spans="2:6" ht="12" x14ac:dyDescent="0.2">
      <c r="B27" s="12" t="s">
        <v>13</v>
      </c>
      <c r="C27" s="12"/>
      <c r="D27" s="17">
        <v>0</v>
      </c>
      <c r="E27" s="6"/>
      <c r="F27" s="17">
        <f t="shared" si="0"/>
        <v>0</v>
      </c>
    </row>
    <row r="28" spans="2:6" ht="36" x14ac:dyDescent="0.2">
      <c r="B28" s="10" t="s">
        <v>18</v>
      </c>
      <c r="C28" s="10"/>
      <c r="D28" s="18">
        <f>D29+D30</f>
        <v>156277.62</v>
      </c>
      <c r="E28" s="6">
        <f>SUM(E29:E30)</f>
        <v>0</v>
      </c>
      <c r="F28" s="17">
        <f t="shared" si="0"/>
        <v>156277.62</v>
      </c>
    </row>
    <row r="29" spans="2:6" ht="24" x14ac:dyDescent="0.2">
      <c r="B29" s="13" t="s">
        <v>36</v>
      </c>
      <c r="C29" s="13"/>
      <c r="D29" s="17">
        <v>93275.199999999997</v>
      </c>
      <c r="E29" s="6"/>
      <c r="F29" s="17">
        <f t="shared" si="0"/>
        <v>93275.199999999997</v>
      </c>
    </row>
    <row r="30" spans="2:6" ht="24" x14ac:dyDescent="0.2">
      <c r="B30" s="13" t="s">
        <v>16</v>
      </c>
      <c r="C30" s="13"/>
      <c r="D30" s="17">
        <v>63002.42</v>
      </c>
      <c r="E30" s="6"/>
      <c r="F30" s="17">
        <f t="shared" si="0"/>
        <v>63002.42</v>
      </c>
    </row>
    <row r="31" spans="2:6" ht="12" x14ac:dyDescent="0.2">
      <c r="B31" s="10" t="s">
        <v>37</v>
      </c>
      <c r="C31" s="10"/>
      <c r="D31" s="18">
        <f>D32+D33+D34</f>
        <v>439061.79000000004</v>
      </c>
      <c r="E31" s="6"/>
      <c r="F31" s="17">
        <f t="shared" si="0"/>
        <v>439061.79000000004</v>
      </c>
    </row>
    <row r="32" spans="2:6" ht="12" x14ac:dyDescent="0.2">
      <c r="B32" s="12" t="s">
        <v>15</v>
      </c>
      <c r="C32" s="12"/>
      <c r="D32" s="17">
        <v>105588.1</v>
      </c>
      <c r="E32" s="6"/>
      <c r="F32" s="17">
        <f t="shared" si="0"/>
        <v>105588.1</v>
      </c>
    </row>
    <row r="33" spans="2:6" ht="12" x14ac:dyDescent="0.2">
      <c r="B33" s="13" t="s">
        <v>26</v>
      </c>
      <c r="C33" s="13"/>
      <c r="D33" s="17">
        <v>189765.2</v>
      </c>
      <c r="E33" s="6"/>
      <c r="F33" s="17">
        <f t="shared" si="0"/>
        <v>189765.2</v>
      </c>
    </row>
    <row r="34" spans="2:6" ht="24" x14ac:dyDescent="0.2">
      <c r="B34" s="13" t="s">
        <v>39</v>
      </c>
      <c r="C34" s="13"/>
      <c r="D34" s="17">
        <f>12020+131688.49</f>
        <v>143708.49</v>
      </c>
      <c r="E34" s="6"/>
      <c r="F34" s="17">
        <f t="shared" si="0"/>
        <v>143708.49</v>
      </c>
    </row>
    <row r="35" spans="2:6" ht="12" x14ac:dyDescent="0.2">
      <c r="B35" s="11" t="s">
        <v>14</v>
      </c>
      <c r="C35" s="11"/>
      <c r="D35" s="17">
        <v>38409.370000000003</v>
      </c>
      <c r="E35" s="6"/>
      <c r="F35" s="17">
        <f t="shared" si="0"/>
        <v>38409.370000000003</v>
      </c>
    </row>
    <row r="36" spans="2:6" ht="12" x14ac:dyDescent="0.2">
      <c r="B36" s="11" t="s">
        <v>30</v>
      </c>
      <c r="C36" s="11"/>
      <c r="D36" s="17">
        <f>4747.06+10538.45+30000</f>
        <v>45285.51</v>
      </c>
      <c r="E36" s="6"/>
      <c r="F36" s="17">
        <f t="shared" si="0"/>
        <v>45285.51</v>
      </c>
    </row>
    <row r="37" spans="2:6" ht="12" x14ac:dyDescent="0.2">
      <c r="B37" s="11" t="s">
        <v>22</v>
      </c>
      <c r="C37" s="11"/>
      <c r="D37" s="17">
        <v>1923.2</v>
      </c>
      <c r="E37" s="6"/>
      <c r="F37" s="17">
        <f t="shared" si="0"/>
        <v>1923.2</v>
      </c>
    </row>
    <row r="38" spans="2:6" ht="14.25" customHeight="1" x14ac:dyDescent="0.2">
      <c r="B38" s="14" t="s">
        <v>27</v>
      </c>
      <c r="C38" s="14"/>
      <c r="D38" s="17">
        <v>203035.96</v>
      </c>
      <c r="E38" s="6"/>
      <c r="F38" s="17">
        <f t="shared" si="0"/>
        <v>203035.96</v>
      </c>
    </row>
    <row r="39" spans="2:6" ht="12.75" customHeight="1" x14ac:dyDescent="0.2">
      <c r="B39" s="14" t="s">
        <v>33</v>
      </c>
      <c r="C39" s="14"/>
      <c r="D39" s="17">
        <v>0</v>
      </c>
      <c r="E39" s="6"/>
      <c r="F39" s="17">
        <f t="shared" si="0"/>
        <v>0</v>
      </c>
    </row>
    <row r="40" spans="2:6" ht="14.25" customHeight="1" x14ac:dyDescent="0.2">
      <c r="B40" s="14" t="s">
        <v>38</v>
      </c>
      <c r="C40" s="14"/>
      <c r="D40" s="17">
        <f>11823.36-831.06</f>
        <v>10992.300000000001</v>
      </c>
      <c r="E40" s="6"/>
      <c r="F40" s="17">
        <f t="shared" si="0"/>
        <v>10992.300000000001</v>
      </c>
    </row>
    <row r="41" spans="2:6" ht="11.25" customHeight="1" x14ac:dyDescent="0.2">
      <c r="B41" s="10" t="s">
        <v>28</v>
      </c>
      <c r="C41" s="10"/>
      <c r="D41" s="17">
        <v>8050</v>
      </c>
      <c r="E41" s="6"/>
      <c r="F41" s="17">
        <f t="shared" si="0"/>
        <v>8050</v>
      </c>
    </row>
    <row r="42" spans="2:6" ht="12" customHeight="1" x14ac:dyDescent="0.2">
      <c r="B42" s="10" t="s">
        <v>29</v>
      </c>
      <c r="C42" s="10"/>
      <c r="D42" s="17">
        <v>2700</v>
      </c>
      <c r="E42" s="6"/>
      <c r="F42" s="17">
        <f t="shared" si="0"/>
        <v>2700</v>
      </c>
    </row>
    <row r="43" spans="2:6" ht="13.5" customHeight="1" x14ac:dyDescent="0.2">
      <c r="B43" s="11" t="s">
        <v>46</v>
      </c>
      <c r="C43" s="11"/>
      <c r="D43" s="18">
        <f>D20-D21</f>
        <v>-75025.450000000186</v>
      </c>
      <c r="E43" s="6">
        <f>E18-(E21+E28+E35+E32+E34+E33+E38)</f>
        <v>0</v>
      </c>
      <c r="F43" s="17">
        <f t="shared" si="0"/>
        <v>-75025.450000000186</v>
      </c>
    </row>
    <row r="44" spans="2:6" ht="13.5" customHeight="1" x14ac:dyDescent="0.2">
      <c r="B44" s="11" t="s">
        <v>49</v>
      </c>
      <c r="C44" s="21">
        <f>'1 квартал'!D44</f>
        <v>-45804.140000000072</v>
      </c>
      <c r="D44" s="17">
        <f>D43+C44</f>
        <v>-120829.59000000026</v>
      </c>
      <c r="E44" s="16"/>
      <c r="F44" s="17">
        <f t="shared" si="0"/>
        <v>-120829.59000000026</v>
      </c>
    </row>
    <row r="45" spans="2:6" ht="12" x14ac:dyDescent="0.2">
      <c r="B45" s="11" t="s">
        <v>31</v>
      </c>
      <c r="C45" s="21">
        <f>'1 квартал'!D45</f>
        <v>108664.87000000005</v>
      </c>
      <c r="D45" s="17">
        <f>D16-D17+C45</f>
        <v>135971.23000000016</v>
      </c>
      <c r="E45" s="6"/>
      <c r="F45" s="17">
        <f t="shared" si="0"/>
        <v>135971.23000000016</v>
      </c>
    </row>
    <row r="46" spans="2:6" ht="12" x14ac:dyDescent="0.2">
      <c r="B46" s="11" t="s">
        <v>32</v>
      </c>
      <c r="C46" s="21">
        <f>'1 квартал'!D46</f>
        <v>337656.52</v>
      </c>
      <c r="D46" s="17">
        <v>307942.78000000003</v>
      </c>
      <c r="E46" s="6"/>
      <c r="F46" s="17">
        <f t="shared" si="0"/>
        <v>307942.78000000003</v>
      </c>
    </row>
    <row r="47" spans="2:6" ht="83.25" customHeight="1" x14ac:dyDescent="0.2">
      <c r="B47" s="19" t="s">
        <v>23</v>
      </c>
      <c r="C47" s="19"/>
      <c r="E47" s="27"/>
      <c r="F47" s="28"/>
    </row>
  </sheetData>
  <mergeCells count="17">
    <mergeCell ref="F1:F3"/>
    <mergeCell ref="B4:F4"/>
    <mergeCell ref="B6:D6"/>
    <mergeCell ref="E6:F6"/>
    <mergeCell ref="B7:D7"/>
    <mergeCell ref="E7:F7"/>
    <mergeCell ref="B8:D8"/>
    <mergeCell ref="E8:F8"/>
    <mergeCell ref="B9:D9"/>
    <mergeCell ref="E9:F9"/>
    <mergeCell ref="B10:D10"/>
    <mergeCell ref="E10:F10"/>
    <mergeCell ref="B11:D11"/>
    <mergeCell ref="E11:F11"/>
    <mergeCell ref="B12:D12"/>
    <mergeCell ref="E12:F12"/>
    <mergeCell ref="E47:F47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47"/>
  <sheetViews>
    <sheetView tabSelected="1" zoomScale="130" zoomScaleNormal="130" workbookViewId="0">
      <selection activeCell="E8" sqref="E8:F8"/>
    </sheetView>
  </sheetViews>
  <sheetFormatPr defaultRowHeight="11.25" x14ac:dyDescent="0.2"/>
  <cols>
    <col min="1" max="1" width="1.28515625" style="4" customWidth="1"/>
    <col min="2" max="2" width="41.7109375" style="4" customWidth="1"/>
    <col min="3" max="3" width="16.7109375" style="4" hidden="1" customWidth="1"/>
    <col min="4" max="4" width="9.140625" style="4" customWidth="1"/>
    <col min="5" max="5" width="10.42578125" style="4" customWidth="1"/>
    <col min="6" max="6" width="21" style="4" customWidth="1"/>
    <col min="7" max="7" width="4.42578125" style="4" customWidth="1"/>
    <col min="8" max="16384" width="9.140625" style="4"/>
  </cols>
  <sheetData>
    <row r="1" spans="2:9" ht="3.75" customHeight="1" x14ac:dyDescent="0.2">
      <c r="B1" s="5"/>
      <c r="C1" s="5"/>
      <c r="D1" s="5"/>
      <c r="E1" s="5"/>
      <c r="F1" s="36"/>
      <c r="G1" s="5"/>
      <c r="H1" s="5"/>
    </row>
    <row r="2" spans="2:9" ht="2.25" customHeight="1" x14ac:dyDescent="0.2">
      <c r="B2" s="5"/>
      <c r="C2" s="5"/>
      <c r="D2" s="5"/>
      <c r="E2" s="5"/>
      <c r="F2" s="37"/>
      <c r="G2" s="5"/>
      <c r="H2" s="5"/>
      <c r="I2" s="5"/>
    </row>
    <row r="3" spans="2:9" ht="6.75" customHeight="1" x14ac:dyDescent="0.2">
      <c r="B3" s="5"/>
      <c r="C3" s="5"/>
      <c r="D3" s="5"/>
      <c r="E3" s="5"/>
      <c r="F3" s="37"/>
      <c r="G3" s="5"/>
      <c r="H3" s="5"/>
      <c r="I3" s="5"/>
    </row>
    <row r="4" spans="2:9" ht="45" customHeight="1" x14ac:dyDescent="0.2">
      <c r="B4" s="38" t="s">
        <v>51</v>
      </c>
      <c r="C4" s="38"/>
      <c r="D4" s="39"/>
      <c r="E4" s="39"/>
      <c r="F4" s="39"/>
      <c r="G4" s="5"/>
      <c r="H4" s="5"/>
      <c r="I4" s="5"/>
    </row>
    <row r="5" spans="2:9" ht="5.25" customHeight="1" thickBot="1" x14ac:dyDescent="0.25"/>
    <row r="6" spans="2:9" ht="12" x14ac:dyDescent="0.2">
      <c r="B6" s="42" t="s">
        <v>0</v>
      </c>
      <c r="C6" s="43"/>
      <c r="D6" s="44"/>
      <c r="E6" s="40" t="s">
        <v>19</v>
      </c>
      <c r="F6" s="41"/>
    </row>
    <row r="7" spans="2:9" ht="12" x14ac:dyDescent="0.2">
      <c r="B7" s="24" t="s">
        <v>1</v>
      </c>
      <c r="C7" s="25"/>
      <c r="D7" s="26"/>
      <c r="E7" s="29">
        <v>16238.7</v>
      </c>
      <c r="F7" s="30"/>
    </row>
    <row r="8" spans="2:9" ht="12" x14ac:dyDescent="0.2">
      <c r="B8" s="24" t="s">
        <v>2</v>
      </c>
      <c r="C8" s="25"/>
      <c r="D8" s="26"/>
      <c r="E8" s="29">
        <v>668.3</v>
      </c>
      <c r="F8" s="30"/>
    </row>
    <row r="9" spans="2:9" ht="12" x14ac:dyDescent="0.2">
      <c r="B9" s="24" t="s">
        <v>3</v>
      </c>
      <c r="C9" s="25"/>
      <c r="D9" s="26"/>
      <c r="E9" s="29">
        <v>2928</v>
      </c>
      <c r="F9" s="30"/>
    </row>
    <row r="10" spans="2:9" ht="12" x14ac:dyDescent="0.2">
      <c r="B10" s="24" t="s">
        <v>4</v>
      </c>
      <c r="C10" s="25"/>
      <c r="D10" s="26"/>
      <c r="E10" s="29">
        <v>4764.3999999999996</v>
      </c>
      <c r="F10" s="30"/>
    </row>
    <row r="11" spans="2:9" ht="12" x14ac:dyDescent="0.2">
      <c r="B11" s="24" t="s">
        <v>21</v>
      </c>
      <c r="C11" s="25"/>
      <c r="D11" s="26"/>
      <c r="E11" s="29">
        <v>716</v>
      </c>
      <c r="F11" s="30"/>
    </row>
    <row r="12" spans="2:9" ht="25.5" customHeight="1" thickBot="1" x14ac:dyDescent="0.25">
      <c r="B12" s="33" t="s">
        <v>5</v>
      </c>
      <c r="C12" s="34"/>
      <c r="D12" s="35"/>
      <c r="E12" s="31">
        <v>21.28</v>
      </c>
      <c r="F12" s="32"/>
    </row>
    <row r="13" spans="2:9" ht="9.75" customHeight="1" x14ac:dyDescent="0.2">
      <c r="B13" s="2"/>
      <c r="C13" s="2"/>
      <c r="D13" s="3"/>
      <c r="E13" s="3"/>
      <c r="F13" s="3"/>
    </row>
    <row r="14" spans="2:9" ht="33.75" customHeight="1" x14ac:dyDescent="0.2">
      <c r="B14" s="1"/>
      <c r="C14" s="20" t="s">
        <v>50</v>
      </c>
      <c r="D14" s="7" t="s">
        <v>6</v>
      </c>
      <c r="E14" s="7" t="s">
        <v>7</v>
      </c>
      <c r="F14" s="9" t="s">
        <v>17</v>
      </c>
    </row>
    <row r="15" spans="2:9" x14ac:dyDescent="0.2">
      <c r="B15" s="8">
        <v>1</v>
      </c>
      <c r="C15" s="8"/>
      <c r="D15" s="8">
        <v>2</v>
      </c>
      <c r="E15" s="8">
        <v>3</v>
      </c>
      <c r="F15" s="8">
        <v>4</v>
      </c>
    </row>
    <row r="16" spans="2:9" ht="12" x14ac:dyDescent="0.2">
      <c r="B16" s="10" t="s">
        <v>8</v>
      </c>
      <c r="C16" s="10"/>
      <c r="D16" s="17">
        <v>1015179.81</v>
      </c>
      <c r="E16" s="6"/>
      <c r="F16" s="17">
        <f>D16+E16</f>
        <v>1015179.81</v>
      </c>
    </row>
    <row r="17" spans="2:6" ht="12" x14ac:dyDescent="0.2">
      <c r="B17" s="11" t="s">
        <v>34</v>
      </c>
      <c r="C17" s="11"/>
      <c r="D17" s="17">
        <v>1048096.57</v>
      </c>
      <c r="E17" s="6"/>
      <c r="F17" s="17">
        <f t="shared" ref="F17:F46" si="0">D17+E17</f>
        <v>1048096.57</v>
      </c>
    </row>
    <row r="18" spans="2:6" ht="24" x14ac:dyDescent="0.2">
      <c r="B18" s="10" t="s">
        <v>20</v>
      </c>
      <c r="C18" s="10"/>
      <c r="D18" s="17">
        <v>8190</v>
      </c>
      <c r="E18" s="6"/>
      <c r="F18" s="17">
        <f t="shared" si="0"/>
        <v>8190</v>
      </c>
    </row>
    <row r="19" spans="2:6" ht="12" x14ac:dyDescent="0.2">
      <c r="B19" s="10" t="s">
        <v>35</v>
      </c>
      <c r="C19" s="10"/>
      <c r="D19" s="17">
        <v>33885.449999999997</v>
      </c>
      <c r="E19" s="6"/>
      <c r="F19" s="17">
        <f t="shared" si="0"/>
        <v>33885.449999999997</v>
      </c>
    </row>
    <row r="20" spans="2:6" ht="18" customHeight="1" x14ac:dyDescent="0.2">
      <c r="B20" s="10" t="s">
        <v>43</v>
      </c>
      <c r="C20" s="10"/>
      <c r="D20" s="18">
        <f>D17+D18+D19</f>
        <v>1090172.0199999998</v>
      </c>
      <c r="E20" s="6"/>
      <c r="F20" s="17">
        <f t="shared" si="0"/>
        <v>1090172.0199999998</v>
      </c>
    </row>
    <row r="21" spans="2:6" ht="24.75" customHeight="1" x14ac:dyDescent="0.2">
      <c r="B21" s="11" t="s">
        <v>9</v>
      </c>
      <c r="C21" s="11"/>
      <c r="D21" s="18">
        <f>D22+D23+D24+D25+D26+D27+D28+D31+D35+D36+D37+D38+D39+D40+D41+D42</f>
        <v>1115679.5899999999</v>
      </c>
      <c r="E21" s="6">
        <f>SUM(E22:E27)</f>
        <v>0</v>
      </c>
      <c r="F21" s="17">
        <f t="shared" si="0"/>
        <v>1115679.5899999999</v>
      </c>
    </row>
    <row r="22" spans="2:6" ht="13.5" customHeight="1" x14ac:dyDescent="0.2">
      <c r="B22" s="12" t="s">
        <v>10</v>
      </c>
      <c r="C22" s="12"/>
      <c r="D22" s="17">
        <v>161588.6</v>
      </c>
      <c r="E22" s="6"/>
      <c r="F22" s="17">
        <f t="shared" si="0"/>
        <v>161588.6</v>
      </c>
    </row>
    <row r="23" spans="2:6" ht="12" x14ac:dyDescent="0.2">
      <c r="B23" s="12" t="s">
        <v>11</v>
      </c>
      <c r="C23" s="12"/>
      <c r="D23" s="17">
        <v>0</v>
      </c>
      <c r="E23" s="6"/>
      <c r="F23" s="17">
        <f t="shared" si="0"/>
        <v>0</v>
      </c>
    </row>
    <row r="24" spans="2:6" ht="12" x14ac:dyDescent="0.2">
      <c r="B24" s="12" t="s">
        <v>12</v>
      </c>
      <c r="C24" s="12"/>
      <c r="D24" s="17">
        <v>0</v>
      </c>
      <c r="E24" s="6"/>
      <c r="F24" s="17">
        <f t="shared" si="0"/>
        <v>0</v>
      </c>
    </row>
    <row r="25" spans="2:6" ht="12" x14ac:dyDescent="0.2">
      <c r="B25" s="13" t="s">
        <v>24</v>
      </c>
      <c r="C25" s="13"/>
      <c r="D25" s="17">
        <v>56617.47</v>
      </c>
      <c r="E25" s="6"/>
      <c r="F25" s="17">
        <f t="shared" si="0"/>
        <v>56617.47</v>
      </c>
    </row>
    <row r="26" spans="2:6" ht="12" x14ac:dyDescent="0.2">
      <c r="B26" s="13" t="s">
        <v>25</v>
      </c>
      <c r="C26" s="13"/>
      <c r="D26" s="17">
        <v>4389.12</v>
      </c>
      <c r="E26" s="6"/>
      <c r="F26" s="17">
        <f t="shared" si="0"/>
        <v>4389.12</v>
      </c>
    </row>
    <row r="27" spans="2:6" ht="12" x14ac:dyDescent="0.2">
      <c r="B27" s="12" t="s">
        <v>13</v>
      </c>
      <c r="C27" s="12"/>
      <c r="D27" s="17">
        <v>0</v>
      </c>
      <c r="E27" s="6"/>
      <c r="F27" s="17">
        <f t="shared" si="0"/>
        <v>0</v>
      </c>
    </row>
    <row r="28" spans="2:6" ht="36" x14ac:dyDescent="0.2">
      <c r="B28" s="10" t="s">
        <v>18</v>
      </c>
      <c r="C28" s="10"/>
      <c r="D28" s="18">
        <f>D29+D30</f>
        <v>174859.6</v>
      </c>
      <c r="E28" s="6">
        <f>SUM(E29:E30)</f>
        <v>0</v>
      </c>
      <c r="F28" s="17">
        <f t="shared" si="0"/>
        <v>174859.6</v>
      </c>
    </row>
    <row r="29" spans="2:6" ht="24" x14ac:dyDescent="0.2">
      <c r="B29" s="13" t="s">
        <v>36</v>
      </c>
      <c r="C29" s="13"/>
      <c r="D29" s="17">
        <v>117163.6</v>
      </c>
      <c r="E29" s="6"/>
      <c r="F29" s="17">
        <f t="shared" si="0"/>
        <v>117163.6</v>
      </c>
    </row>
    <row r="30" spans="2:6" ht="24" x14ac:dyDescent="0.2">
      <c r="B30" s="13" t="s">
        <v>16</v>
      </c>
      <c r="C30" s="13"/>
      <c r="D30" s="17">
        <v>57696</v>
      </c>
      <c r="E30" s="6"/>
      <c r="F30" s="17">
        <f t="shared" si="0"/>
        <v>57696</v>
      </c>
    </row>
    <row r="31" spans="2:6" ht="12" x14ac:dyDescent="0.2">
      <c r="B31" s="10" t="s">
        <v>37</v>
      </c>
      <c r="C31" s="10"/>
      <c r="D31" s="18">
        <f>D32+D33+D34</f>
        <v>349405.95</v>
      </c>
      <c r="E31" s="6"/>
      <c r="F31" s="17">
        <f t="shared" si="0"/>
        <v>349405.95</v>
      </c>
    </row>
    <row r="32" spans="2:6" ht="12" x14ac:dyDescent="0.2">
      <c r="B32" s="12" t="s">
        <v>15</v>
      </c>
      <c r="C32" s="12"/>
      <c r="D32" s="17">
        <v>67355.320000000007</v>
      </c>
      <c r="E32" s="6"/>
      <c r="F32" s="17">
        <f t="shared" si="0"/>
        <v>67355.320000000007</v>
      </c>
    </row>
    <row r="33" spans="2:6" ht="12" x14ac:dyDescent="0.2">
      <c r="B33" s="13" t="s">
        <v>26</v>
      </c>
      <c r="C33" s="13"/>
      <c r="D33" s="17">
        <v>152455.51999999999</v>
      </c>
      <c r="E33" s="6"/>
      <c r="F33" s="17">
        <f t="shared" si="0"/>
        <v>152455.51999999999</v>
      </c>
    </row>
    <row r="34" spans="2:6" ht="24" x14ac:dyDescent="0.2">
      <c r="B34" s="13" t="s">
        <v>39</v>
      </c>
      <c r="C34" s="13"/>
      <c r="D34" s="17">
        <v>129595.11</v>
      </c>
      <c r="E34" s="6"/>
      <c r="F34" s="17">
        <f t="shared" si="0"/>
        <v>129595.11</v>
      </c>
    </row>
    <row r="35" spans="2:6" ht="12" x14ac:dyDescent="0.2">
      <c r="B35" s="11" t="s">
        <v>14</v>
      </c>
      <c r="C35" s="11"/>
      <c r="D35" s="17">
        <v>41685.74</v>
      </c>
      <c r="E35" s="6"/>
      <c r="F35" s="17">
        <f t="shared" si="0"/>
        <v>41685.74</v>
      </c>
    </row>
    <row r="36" spans="2:6" ht="12" x14ac:dyDescent="0.2">
      <c r="B36" s="11" t="s">
        <v>30</v>
      </c>
      <c r="C36" s="11"/>
      <c r="D36" s="17">
        <v>44382.8</v>
      </c>
      <c r="E36" s="6"/>
      <c r="F36" s="17">
        <f t="shared" si="0"/>
        <v>44382.8</v>
      </c>
    </row>
    <row r="37" spans="2:6" ht="12" x14ac:dyDescent="0.2">
      <c r="B37" s="11" t="s">
        <v>22</v>
      </c>
      <c r="C37" s="11"/>
      <c r="D37" s="17">
        <v>1923.2</v>
      </c>
      <c r="E37" s="6"/>
      <c r="F37" s="17">
        <f t="shared" si="0"/>
        <v>1923.2</v>
      </c>
    </row>
    <row r="38" spans="2:6" ht="14.25" customHeight="1" x14ac:dyDescent="0.2">
      <c r="B38" s="14" t="s">
        <v>27</v>
      </c>
      <c r="C38" s="14"/>
      <c r="D38" s="17">
        <v>203035.96</v>
      </c>
      <c r="E38" s="6"/>
      <c r="F38" s="17">
        <f t="shared" si="0"/>
        <v>203035.96</v>
      </c>
    </row>
    <row r="39" spans="2:6" ht="12.75" customHeight="1" x14ac:dyDescent="0.2">
      <c r="B39" s="14" t="s">
        <v>33</v>
      </c>
      <c r="C39" s="14"/>
      <c r="D39" s="17">
        <v>0</v>
      </c>
      <c r="E39" s="6"/>
      <c r="F39" s="17">
        <f t="shared" si="0"/>
        <v>0</v>
      </c>
    </row>
    <row r="40" spans="2:6" ht="14.25" customHeight="1" x14ac:dyDescent="0.2">
      <c r="B40" s="14" t="s">
        <v>38</v>
      </c>
      <c r="C40" s="14"/>
      <c r="D40" s="17">
        <v>67691.149999999994</v>
      </c>
      <c r="E40" s="6"/>
      <c r="F40" s="17">
        <f t="shared" si="0"/>
        <v>67691.149999999994</v>
      </c>
    </row>
    <row r="41" spans="2:6" ht="11.25" customHeight="1" x14ac:dyDescent="0.2">
      <c r="B41" s="10" t="s">
        <v>28</v>
      </c>
      <c r="C41" s="10"/>
      <c r="D41" s="17">
        <v>7550</v>
      </c>
      <c r="E41" s="6"/>
      <c r="F41" s="17">
        <f t="shared" si="0"/>
        <v>7550</v>
      </c>
    </row>
    <row r="42" spans="2:6" ht="12" customHeight="1" x14ac:dyDescent="0.2">
      <c r="B42" s="10" t="s">
        <v>29</v>
      </c>
      <c r="C42" s="10"/>
      <c r="D42" s="17">
        <v>2550</v>
      </c>
      <c r="E42" s="6"/>
      <c r="F42" s="17">
        <f t="shared" si="0"/>
        <v>2550</v>
      </c>
    </row>
    <row r="43" spans="2:6" ht="13.5" customHeight="1" x14ac:dyDescent="0.2">
      <c r="B43" s="11" t="s">
        <v>48</v>
      </c>
      <c r="C43" s="11"/>
      <c r="D43" s="18">
        <f>D20-D21</f>
        <v>-25507.570000000065</v>
      </c>
      <c r="E43" s="6">
        <f>E18-(E21+E28+E35+E32+E34+E33+E38)</f>
        <v>0</v>
      </c>
      <c r="F43" s="17">
        <f t="shared" si="0"/>
        <v>-25507.570000000065</v>
      </c>
    </row>
    <row r="44" spans="2:6" ht="13.5" customHeight="1" x14ac:dyDescent="0.2">
      <c r="B44" s="11" t="s">
        <v>52</v>
      </c>
      <c r="C44" s="21">
        <f>'2 квартал'!D44</f>
        <v>-120829.59000000026</v>
      </c>
      <c r="D44" s="17">
        <f>D43+C44</f>
        <v>-146337.16000000032</v>
      </c>
      <c r="E44" s="16"/>
      <c r="F44" s="17">
        <f t="shared" si="0"/>
        <v>-146337.16000000032</v>
      </c>
    </row>
    <row r="45" spans="2:6" ht="12" x14ac:dyDescent="0.2">
      <c r="B45" s="11" t="s">
        <v>31</v>
      </c>
      <c r="C45" s="21">
        <f>'2 квартал'!D45</f>
        <v>135971.23000000016</v>
      </c>
      <c r="D45" s="17">
        <f>D16-D17+C45</f>
        <v>103054.47000000026</v>
      </c>
      <c r="E45" s="6"/>
      <c r="F45" s="17">
        <f t="shared" si="0"/>
        <v>103054.47000000026</v>
      </c>
    </row>
    <row r="46" spans="2:6" ht="12" x14ac:dyDescent="0.2">
      <c r="B46" s="11" t="s">
        <v>32</v>
      </c>
      <c r="C46" s="21">
        <f>'2 квартал'!D46</f>
        <v>307942.78000000003</v>
      </c>
      <c r="D46" s="17">
        <v>299310.89</v>
      </c>
      <c r="E46" s="6"/>
      <c r="F46" s="17">
        <f t="shared" si="0"/>
        <v>299310.89</v>
      </c>
    </row>
    <row r="47" spans="2:6" ht="83.25" customHeight="1" x14ac:dyDescent="0.2">
      <c r="B47" s="19" t="s">
        <v>23</v>
      </c>
      <c r="C47" s="19"/>
      <c r="E47" s="27"/>
      <c r="F47" s="28"/>
    </row>
  </sheetData>
  <mergeCells count="17">
    <mergeCell ref="F1:F3"/>
    <mergeCell ref="B4:F4"/>
    <mergeCell ref="B6:D6"/>
    <mergeCell ref="E6:F6"/>
    <mergeCell ref="B7:D7"/>
    <mergeCell ref="E7:F7"/>
    <mergeCell ref="B8:D8"/>
    <mergeCell ref="E8:F8"/>
    <mergeCell ref="B9:D9"/>
    <mergeCell ref="E9:F9"/>
    <mergeCell ref="B10:D10"/>
    <mergeCell ref="E10:F10"/>
    <mergeCell ref="B11:D11"/>
    <mergeCell ref="E11:F11"/>
    <mergeCell ref="B12:D12"/>
    <mergeCell ref="E12:F12"/>
    <mergeCell ref="E47:F4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 квартал</vt:lpstr>
      <vt:lpstr>2 квартал</vt:lpstr>
      <vt:lpstr>3 квартал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2019-02-06T14:53:26Z</dcterms:modified>
</cp:coreProperties>
</file>