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195" windowHeight="9030" firstSheet="3" activeTab="4"/>
  </bookViews>
  <sheets>
    <sheet name="1 квартал" sheetId="7" state="hidden" r:id="rId1"/>
    <sheet name="2 квартал " sheetId="8" state="hidden" r:id="rId2"/>
    <sheet name="3 квартал" sheetId="9" state="hidden" r:id="rId3"/>
    <sheet name="4 квартал" sheetId="10" r:id="rId4"/>
    <sheet name="2019" sheetId="11" r:id="rId5"/>
  </sheets>
  <calcPr calcId="125725"/>
</workbook>
</file>

<file path=xl/calcChain.xml><?xml version="1.0" encoding="utf-8"?>
<calcChain xmlns="http://schemas.openxmlformats.org/spreadsheetml/2006/main">
  <c r="C31" i="10"/>
  <c r="E31" s="1"/>
  <c r="C32" i="11"/>
  <c r="E32" s="1"/>
  <c r="C37"/>
  <c r="E37" s="1"/>
  <c r="C36"/>
  <c r="E36" s="1"/>
  <c r="C35"/>
  <c r="E35" s="1"/>
  <c r="C34"/>
  <c r="E34" s="1"/>
  <c r="C30"/>
  <c r="E30" s="1"/>
  <c r="C29"/>
  <c r="E29" s="1"/>
  <c r="C20"/>
  <c r="E20" s="1"/>
  <c r="C19"/>
  <c r="E19" s="1"/>
  <c r="C18"/>
  <c r="E18" s="1"/>
  <c r="C15"/>
  <c r="E15" s="1"/>
  <c r="C14"/>
  <c r="E14" s="1"/>
  <c r="C13"/>
  <c r="C41"/>
  <c r="E41" s="1"/>
  <c r="B41"/>
  <c r="E22"/>
  <c r="E21"/>
  <c r="D4"/>
  <c r="B41" i="10"/>
  <c r="E41"/>
  <c r="E37"/>
  <c r="E36"/>
  <c r="E35"/>
  <c r="E34"/>
  <c r="E33"/>
  <c r="E32"/>
  <c r="E30"/>
  <c r="E29"/>
  <c r="E28"/>
  <c r="E27"/>
  <c r="E26"/>
  <c r="C25"/>
  <c r="E25" s="1"/>
  <c r="E24"/>
  <c r="E22"/>
  <c r="E21"/>
  <c r="E20"/>
  <c r="E19"/>
  <c r="E18"/>
  <c r="C16"/>
  <c r="E16" s="1"/>
  <c r="E15"/>
  <c r="E14"/>
  <c r="E13"/>
  <c r="E12"/>
  <c r="D4"/>
  <c r="B41" i="9"/>
  <c r="E41"/>
  <c r="E37"/>
  <c r="E36"/>
  <c r="E35"/>
  <c r="E34"/>
  <c r="E33"/>
  <c r="E32"/>
  <c r="E31"/>
  <c r="E30"/>
  <c r="E29"/>
  <c r="E28"/>
  <c r="E27"/>
  <c r="E26"/>
  <c r="C25"/>
  <c r="E25" s="1"/>
  <c r="E24"/>
  <c r="E22"/>
  <c r="E21"/>
  <c r="E20"/>
  <c r="E19"/>
  <c r="E18"/>
  <c r="C16"/>
  <c r="E16" s="1"/>
  <c r="E15"/>
  <c r="E14"/>
  <c r="E13"/>
  <c r="E12"/>
  <c r="D4"/>
  <c r="G31" i="8"/>
  <c r="G27"/>
  <c r="B41"/>
  <c r="E41"/>
  <c r="E37"/>
  <c r="E36"/>
  <c r="E35"/>
  <c r="E34"/>
  <c r="E33"/>
  <c r="E32"/>
  <c r="E31"/>
  <c r="E30"/>
  <c r="E29"/>
  <c r="E27"/>
  <c r="E26"/>
  <c r="E24"/>
  <c r="E22"/>
  <c r="E21"/>
  <c r="E20"/>
  <c r="E19"/>
  <c r="E18"/>
  <c r="C16"/>
  <c r="E16" s="1"/>
  <c r="E15"/>
  <c r="E14"/>
  <c r="E13"/>
  <c r="D4"/>
  <c r="C24" i="7"/>
  <c r="C24" i="11" s="1"/>
  <c r="E24" s="1"/>
  <c r="C33" i="7"/>
  <c r="C33" i="11" s="1"/>
  <c r="E33" s="1"/>
  <c r="C31" i="7"/>
  <c r="C27"/>
  <c r="C27" i="11" s="1"/>
  <c r="E27" s="1"/>
  <c r="C26" i="7"/>
  <c r="C26" i="11" s="1"/>
  <c r="E26" s="1"/>
  <c r="C12" i="7"/>
  <c r="C40" s="1"/>
  <c r="B40" i="8" s="1"/>
  <c r="D4" i="7"/>
  <c r="C17" i="10" l="1"/>
  <c r="E17" s="1"/>
  <c r="C31" i="11"/>
  <c r="E31" s="1"/>
  <c r="C28" i="7"/>
  <c r="C28" i="11" s="1"/>
  <c r="E28" s="1"/>
  <c r="C12"/>
  <c r="E12" s="1"/>
  <c r="C16"/>
  <c r="E16" s="1"/>
  <c r="E13"/>
  <c r="C17" i="9"/>
  <c r="E17" s="1"/>
  <c r="C40" i="8"/>
  <c r="E28"/>
  <c r="E12"/>
  <c r="C25"/>
  <c r="E41" i="7"/>
  <c r="E27"/>
  <c r="E29"/>
  <c r="E30"/>
  <c r="E31"/>
  <c r="E32"/>
  <c r="E33"/>
  <c r="E34"/>
  <c r="E35"/>
  <c r="E36"/>
  <c r="E37"/>
  <c r="E19"/>
  <c r="E20"/>
  <c r="E21"/>
  <c r="E22"/>
  <c r="E24"/>
  <c r="E14"/>
  <c r="E15"/>
  <c r="C40" i="11" l="1"/>
  <c r="E40" s="1"/>
  <c r="C38" i="10"/>
  <c r="E38" s="1"/>
  <c r="E40" i="8"/>
  <c r="B40" i="9"/>
  <c r="C40" s="1"/>
  <c r="E28" i="7"/>
  <c r="C25" i="11"/>
  <c r="C38" i="9"/>
  <c r="E38" s="1"/>
  <c r="E25" i="8"/>
  <c r="C17"/>
  <c r="C16" i="7"/>
  <c r="E12"/>
  <c r="E40"/>
  <c r="C25"/>
  <c r="E25" s="1"/>
  <c r="E26"/>
  <c r="E18"/>
  <c r="E13"/>
  <c r="E40" i="9" l="1"/>
  <c r="B40" i="10"/>
  <c r="C40" s="1"/>
  <c r="E25" i="11"/>
  <c r="C17"/>
  <c r="E17" i="8"/>
  <c r="C38"/>
  <c r="C17" i="7"/>
  <c r="E17" s="1"/>
  <c r="E16"/>
  <c r="E40" i="10" l="1"/>
  <c r="B40" i="11"/>
  <c r="E17"/>
  <c r="C38"/>
  <c r="E38" i="8"/>
  <c r="C38" i="7"/>
  <c r="C39" s="1"/>
  <c r="B39" i="8" s="1"/>
  <c r="C39" s="1"/>
  <c r="E39" l="1"/>
  <c r="B39" i="9"/>
  <c r="C39" s="1"/>
  <c r="C39" i="11"/>
  <c r="E38"/>
  <c r="E38" i="7"/>
  <c r="E39" i="9" l="1"/>
  <c r="B39" i="10"/>
  <c r="C39" s="1"/>
  <c r="E39" i="7"/>
  <c r="B39" i="11" l="1"/>
  <c r="E39" s="1"/>
  <c r="E39" i="10"/>
</calcChain>
</file>

<file path=xl/sharedStrings.xml><?xml version="1.0" encoding="utf-8"?>
<sst xmlns="http://schemas.openxmlformats.org/spreadsheetml/2006/main" count="221" uniqueCount="57">
  <si>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</si>
  <si>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</si>
  <si>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</si>
  <si>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</si>
  <si>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</si>
  <si>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</si>
  <si>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</si>
  <si>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</si>
  <si>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</si>
  <si>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</si>
  <si>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</si>
  <si>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</si>
  <si>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Затраты - всего, в том числе:</t>
  </si>
  <si>
    <t>Услуги РИРЦ</t>
  </si>
  <si>
    <t>Затраты на приобретение материалов</t>
  </si>
  <si>
    <t>Аварийные работы</t>
  </si>
  <si>
    <t>Затраты на заработную платы рабочим  текущего  ремонта (с отчислениями на  соцнужды)</t>
  </si>
  <si>
    <t xml:space="preserve">Расходы на управление </t>
  </si>
  <si>
    <t xml:space="preserve">Управляющая организация:
ООО "УК Уютный Дом"
Генеральный директор
___________ В.Е. Скачкова
</t>
  </si>
  <si>
    <t>Содержание и ТО лифтов</t>
  </si>
  <si>
    <t>Страховка лифтов</t>
  </si>
  <si>
    <t>Освидетельствование лифтов</t>
  </si>
  <si>
    <t>Вывоз и утилизация ТБО</t>
  </si>
  <si>
    <t>Вывоз крупногабаритного мусора</t>
  </si>
  <si>
    <t>Юридические расходы</t>
  </si>
  <si>
    <t>Транспортные расходы</t>
  </si>
  <si>
    <t>Прочие затраты по  договорам подряда</t>
  </si>
  <si>
    <t>Общеэксплуатац. Расходы</t>
  </si>
  <si>
    <r>
      <t xml:space="preserve">Затраты на санитарное содержание мест общего пользования и придомовой территории дома </t>
    </r>
    <r>
      <rPr>
        <sz val="10"/>
        <color theme="1"/>
        <rFont val="Times New Roman"/>
        <family val="1"/>
        <charset val="204"/>
      </rPr>
      <t>(с отчислениями и соцслужбы)</t>
    </r>
    <r>
      <rPr>
        <b/>
        <sz val="10"/>
        <color theme="1"/>
        <rFont val="Times New Roman"/>
        <family val="1"/>
        <charset val="204"/>
      </rPr>
      <t xml:space="preserve"> всего, в т.ч.</t>
    </r>
  </si>
  <si>
    <t>15,78; 18,48</t>
  </si>
  <si>
    <t>Задолженность по оплате за содержание</t>
  </si>
  <si>
    <t>Задолженность по оплате за коммун.услуги</t>
  </si>
  <si>
    <t>Услуги РИРЦ по кап.ремонт</t>
  </si>
  <si>
    <t>Налог по УСН</t>
  </si>
  <si>
    <t xml:space="preserve">Оплачено собственниками 
</t>
  </si>
  <si>
    <t xml:space="preserve">Получено доходов от использования общего имущества </t>
  </si>
  <si>
    <t>Получено доходов от повыш. К-тов</t>
  </si>
  <si>
    <t>Затраты на работы по текущ.ремонту, в т.ч.</t>
  </si>
  <si>
    <t>ИТОГО ДОХОДОВ</t>
  </si>
  <si>
    <t>Всего за 4 кв. 2018 год</t>
  </si>
  <si>
    <t>ТО газ.сетей</t>
  </si>
  <si>
    <t>Остаток неиспользованных средств на 01.04.19г.</t>
  </si>
  <si>
    <t>Остаток неиспользованных средств за 1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</si>
  <si>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1 квартал 2019 год</t>
  </si>
  <si>
    <t>Нераспределенное эл-во на СОИД</t>
  </si>
  <si>
    <t>Остаток неиспользованных средств на 01.07.19г.</t>
  </si>
  <si>
    <t>Остаток неиспользованных средств за 2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</si>
  <si>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3 квартал 2019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</si>
  <si>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2 квартал 2019 год</t>
  </si>
  <si>
    <t>Остаток неиспользованных средств за 3 кв. 2019г.</t>
  </si>
  <si>
    <t>Остаток неиспользованных средств на 01.10.19г.</t>
  </si>
  <si>
    <t>Эл-во на СОИД</t>
  </si>
  <si>
    <t>Остаток неиспользованных средств на 01.01.2020г.</t>
  </si>
  <si>
    <t>Остаток неиспользованных средств за 4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</si>
  <si>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4 квартал 2019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</si>
  <si>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 2019 год</t>
  </si>
  <si>
    <t>Остаток неиспользованных средств за 2019г.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</si>
</sst>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3" fillId="0" borderId="13" xfId="0" applyFont="1" applyBorder="1" applyAlignment="1">
      <alignment wrapText="1"/>
    </xf>
    <xf numFmtId="0" fontId="3" fillId="0" borderId="13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/>
    <xf numFmtId="0" fontId="2" fillId="0" borderId="14" xfId="0" applyFont="1" applyBorder="1" applyAlignment="1">
      <alignment vertical="center"/>
    </xf>
    <xf numFmtId="0" fontId="2" fillId="0" borderId="14" xfId="0" applyFont="1" applyBorder="1"/>
    <xf numFmtId="0" fontId="3" fillId="0" borderId="14" xfId="0" applyFont="1" applyBorder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7" xfId="0" applyFont="1" applyBorder="1" applyAlignment="1"/>
    <xf numFmtId="0" fontId="2" fillId="0" borderId="7" xfId="0" applyFont="1" applyBorder="1" applyAlignment="1">
      <alignment horizontal="center" vertical="center"/>
    </xf>
    <xf numFmtId="4" fontId="2" fillId="0" borderId="14" xfId="0" applyNumberFormat="1" applyFont="1" applyBorder="1"/>
    <xf numFmtId="4" fontId="2" fillId="0" borderId="14" xfId="0" applyNumberFormat="1" applyFont="1" applyBorder="1" applyAlignment="1">
      <alignment vertical="center"/>
    </xf>
    <xf numFmtId="4" fontId="0" fillId="0" borderId="0" xfId="0" applyNumberFormat="1"/>
    <xf numFmtId="0" fontId="3" fillId="0" borderId="7" xfId="0" applyFont="1" applyBorder="1" applyAlignment="1"/>
    <xf numFmtId="0" fontId="3" fillId="0" borderId="7" xfId="0" applyFont="1" applyBorder="1" applyAlignment="1"/>
    <xf numFmtId="0" fontId="3" fillId="0" borderId="7" xfId="0" applyFont="1" applyBorder="1" applyAlignment="1"/>
    <xf numFmtId="0" fontId="3" fillId="0" borderId="9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0" xfId="0" applyFont="1" applyBorder="1" applyAlignme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5" xfId="0" applyFont="1" applyBorder="1" applyAlignment="1"/>
    <xf numFmtId="0" fontId="3" fillId="0" borderId="16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opLeftCell="A17" zoomScale="120" zoomScaleNormal="120" workbookViewId="0">
      <selection activeCell="C18" sqref="C18"/>
    </sheetView>
  </sheetViews>
  <sheetFormatPr defaultRowHeight="15"/>
  <cols>
    <col min="1" max="1" width="46.85546875" customWidth="1"/>
    <col min="2" max="2" width="22.28515625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6" t="s">
        <v>43</v>
      </c>
      <c r="B1" s="36"/>
      <c r="C1" s="37"/>
      <c r="D1" s="37"/>
      <c r="E1" s="37"/>
    </row>
    <row r="2" spans="1:5" ht="5.25" customHeight="1" thickBot="1">
      <c r="A2" s="1"/>
      <c r="B2" s="1"/>
      <c r="C2" s="1"/>
      <c r="D2" s="1"/>
      <c r="E2" s="1"/>
    </row>
    <row r="3" spans="1:5">
      <c r="A3" s="38" t="s">
        <v>0</v>
      </c>
      <c r="B3" s="39"/>
      <c r="C3" s="40"/>
      <c r="D3" s="41" t="s">
        <v>1</v>
      </c>
      <c r="E3" s="42"/>
    </row>
    <row r="4" spans="1:5" ht="12.75" customHeight="1">
      <c r="A4" s="29" t="s">
        <v>2</v>
      </c>
      <c r="B4" s="30"/>
      <c r="C4" s="31"/>
      <c r="D4" s="32">
        <f>5688.3</f>
        <v>5688.3</v>
      </c>
      <c r="E4" s="33"/>
    </row>
    <row r="5" spans="1:5" ht="12.75" customHeight="1">
      <c r="A5" s="29" t="s">
        <v>3</v>
      </c>
      <c r="B5" s="30"/>
      <c r="C5" s="31"/>
      <c r="D5" s="32">
        <v>32.6</v>
      </c>
      <c r="E5" s="33"/>
    </row>
    <row r="6" spans="1:5" ht="12" customHeight="1">
      <c r="A6" s="29" t="s">
        <v>4</v>
      </c>
      <c r="B6" s="30"/>
      <c r="C6" s="31"/>
      <c r="D6" s="32">
        <v>1130.7</v>
      </c>
      <c r="E6" s="33"/>
    </row>
    <row r="7" spans="1:5" ht="13.5" customHeight="1">
      <c r="A7" s="29" t="s">
        <v>5</v>
      </c>
      <c r="B7" s="30"/>
      <c r="C7" s="31"/>
      <c r="D7" s="34"/>
      <c r="E7" s="35"/>
    </row>
    <row r="8" spans="1:5" ht="12.75" customHeight="1">
      <c r="A8" s="29" t="s">
        <v>6</v>
      </c>
      <c r="B8" s="30"/>
      <c r="C8" s="31"/>
      <c r="D8" s="32">
        <v>172</v>
      </c>
      <c r="E8" s="33"/>
    </row>
    <row r="9" spans="1:5" ht="15.75" customHeight="1" thickBot="1">
      <c r="A9" s="23" t="s">
        <v>7</v>
      </c>
      <c r="B9" s="24"/>
      <c r="C9" s="25"/>
      <c r="D9" s="26" t="s">
        <v>29</v>
      </c>
      <c r="E9" s="27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15"/>
      <c r="B11" s="16" t="s">
        <v>39</v>
      </c>
      <c r="C11" s="4" t="s">
        <v>8</v>
      </c>
      <c r="D11" s="4" t="s">
        <v>9</v>
      </c>
      <c r="E11" s="5" t="s">
        <v>10</v>
      </c>
    </row>
    <row r="12" spans="1:5" ht="18.75" customHeight="1">
      <c r="A12" s="6" t="s">
        <v>11</v>
      </c>
      <c r="B12" s="6"/>
      <c r="C12" s="7">
        <f>306643.52+1513.95</f>
        <v>308157.47000000003</v>
      </c>
      <c r="D12" s="7"/>
      <c r="E12" s="7">
        <f>C12+D12</f>
        <v>308157.47000000003</v>
      </c>
    </row>
    <row r="13" spans="1:5" ht="15.75" customHeight="1">
      <c r="A13" s="6" t="s">
        <v>34</v>
      </c>
      <c r="B13" s="6"/>
      <c r="C13" s="7">
        <v>306399.76</v>
      </c>
      <c r="D13" s="7"/>
      <c r="E13" s="7">
        <f t="shared" ref="E13:E41" si="0">C13+D13</f>
        <v>306399.76</v>
      </c>
    </row>
    <row r="14" spans="1:5">
      <c r="A14" s="13" t="s">
        <v>35</v>
      </c>
      <c r="B14" s="13"/>
      <c r="C14" s="7">
        <v>7980</v>
      </c>
      <c r="D14" s="7"/>
      <c r="E14" s="7">
        <f t="shared" si="0"/>
        <v>7980</v>
      </c>
    </row>
    <row r="15" spans="1:5">
      <c r="A15" s="13" t="s">
        <v>36</v>
      </c>
      <c r="B15" s="13"/>
      <c r="C15" s="7">
        <v>11140.68</v>
      </c>
      <c r="D15" s="7"/>
      <c r="E15" s="7">
        <f t="shared" si="0"/>
        <v>11140.68</v>
      </c>
    </row>
    <row r="16" spans="1:5">
      <c r="A16" s="13" t="s">
        <v>38</v>
      </c>
      <c r="B16" s="13"/>
      <c r="C16" s="9">
        <f>C13+C14+C15</f>
        <v>325520.44</v>
      </c>
      <c r="D16" s="7"/>
      <c r="E16" s="7">
        <f t="shared" si="0"/>
        <v>325520.44</v>
      </c>
    </row>
    <row r="17" spans="1:5">
      <c r="A17" s="8" t="s">
        <v>12</v>
      </c>
      <c r="B17" s="8"/>
      <c r="C17" s="9">
        <f>C18+C19+C20+C21+C22+C24+C25+C29+C30+C31+C32+C33+C34+C35+C36+C37+C23</f>
        <v>271369.21000000002</v>
      </c>
      <c r="D17" s="7"/>
      <c r="E17" s="7">
        <f t="shared" si="0"/>
        <v>271369.21000000002</v>
      </c>
    </row>
    <row r="18" spans="1:5" ht="26.25" customHeight="1">
      <c r="A18" s="10" t="s">
        <v>19</v>
      </c>
      <c r="B18" s="10"/>
      <c r="C18" s="7">
        <v>37967.550000000003</v>
      </c>
      <c r="D18" s="7"/>
      <c r="E18" s="7">
        <f t="shared" si="0"/>
        <v>37967.550000000003</v>
      </c>
    </row>
    <row r="19" spans="1:5">
      <c r="A19" s="10" t="s">
        <v>20</v>
      </c>
      <c r="B19" s="10"/>
      <c r="C19" s="7">
        <v>0</v>
      </c>
      <c r="D19" s="7"/>
      <c r="E19" s="7">
        <f t="shared" si="0"/>
        <v>0</v>
      </c>
    </row>
    <row r="20" spans="1:5">
      <c r="A20" s="10" t="s">
        <v>21</v>
      </c>
      <c r="B20" s="10"/>
      <c r="C20" s="7">
        <v>0</v>
      </c>
      <c r="D20" s="7"/>
      <c r="E20" s="7">
        <f t="shared" si="0"/>
        <v>0</v>
      </c>
    </row>
    <row r="21" spans="1:5" hidden="1">
      <c r="A21" s="10" t="s">
        <v>22</v>
      </c>
      <c r="B21" s="10"/>
      <c r="C21" s="7"/>
      <c r="D21" s="7"/>
      <c r="E21" s="7">
        <f t="shared" si="0"/>
        <v>0</v>
      </c>
    </row>
    <row r="22" spans="1:5" hidden="1">
      <c r="A22" s="10" t="s">
        <v>23</v>
      </c>
      <c r="B22" s="10"/>
      <c r="C22" s="7"/>
      <c r="D22" s="7"/>
      <c r="E22" s="7">
        <f t="shared" si="0"/>
        <v>0</v>
      </c>
    </row>
    <row r="23" spans="1:5" hidden="1">
      <c r="A23" s="10" t="s">
        <v>40</v>
      </c>
      <c r="B23" s="10"/>
      <c r="C23" s="7">
        <v>0</v>
      </c>
      <c r="D23" s="7"/>
      <c r="E23" s="7"/>
    </row>
    <row r="24" spans="1:5" ht="38.25">
      <c r="A24" s="6" t="s">
        <v>28</v>
      </c>
      <c r="B24" s="6"/>
      <c r="C24" s="9">
        <f>54684+500</f>
        <v>55184</v>
      </c>
      <c r="D24" s="7"/>
      <c r="E24" s="7">
        <f t="shared" si="0"/>
        <v>55184</v>
      </c>
    </row>
    <row r="25" spans="1:5">
      <c r="A25" s="8" t="s">
        <v>37</v>
      </c>
      <c r="B25" s="8"/>
      <c r="C25" s="9">
        <f>C26+C27+C28</f>
        <v>54318.240000000005</v>
      </c>
      <c r="D25" s="7"/>
      <c r="E25" s="7">
        <f t="shared" si="0"/>
        <v>54318.240000000005</v>
      </c>
    </row>
    <row r="26" spans="1:5" ht="16.5" customHeight="1">
      <c r="A26" s="10" t="s">
        <v>14</v>
      </c>
      <c r="B26" s="10"/>
      <c r="C26" s="7">
        <f>1342.3+250.93</f>
        <v>1593.23</v>
      </c>
      <c r="D26" s="7"/>
      <c r="E26" s="7">
        <f t="shared" si="0"/>
        <v>1593.23</v>
      </c>
    </row>
    <row r="27" spans="1:5" ht="16.5" customHeight="1">
      <c r="A27" s="14" t="s">
        <v>16</v>
      </c>
      <c r="B27" s="14"/>
      <c r="C27" s="7">
        <f>47385.01</f>
        <v>47385.01</v>
      </c>
      <c r="D27" s="7"/>
      <c r="E27" s="7">
        <f t="shared" si="0"/>
        <v>47385.01</v>
      </c>
    </row>
    <row r="28" spans="1:5">
      <c r="A28" s="14" t="s">
        <v>26</v>
      </c>
      <c r="B28" s="14"/>
      <c r="C28" s="7">
        <f>5982.3+600.93+350-C26</f>
        <v>5340</v>
      </c>
      <c r="D28" s="7"/>
      <c r="E28" s="7">
        <f t="shared" si="0"/>
        <v>5340</v>
      </c>
    </row>
    <row r="29" spans="1:5">
      <c r="A29" s="8" t="s">
        <v>13</v>
      </c>
      <c r="B29" s="8"/>
      <c r="C29" s="7">
        <v>13830.36</v>
      </c>
      <c r="D29" s="7"/>
      <c r="E29" s="7">
        <f t="shared" si="0"/>
        <v>13830.36</v>
      </c>
    </row>
    <row r="30" spans="1:5">
      <c r="A30" s="8" t="s">
        <v>32</v>
      </c>
      <c r="B30" s="8"/>
      <c r="C30" s="7">
        <v>3955.38</v>
      </c>
      <c r="D30" s="7"/>
      <c r="E30" s="7">
        <f t="shared" si="0"/>
        <v>3955.38</v>
      </c>
    </row>
    <row r="31" spans="1:5">
      <c r="A31" s="8" t="s">
        <v>27</v>
      </c>
      <c r="B31" s="8"/>
      <c r="C31" s="7">
        <f>3591.74+2342.23</f>
        <v>5933.9699999999993</v>
      </c>
      <c r="D31" s="7"/>
      <c r="E31" s="7">
        <f t="shared" si="0"/>
        <v>5933.9699999999993</v>
      </c>
    </row>
    <row r="32" spans="1:5">
      <c r="A32" s="8" t="s">
        <v>33</v>
      </c>
      <c r="B32" s="8"/>
      <c r="C32" s="7">
        <v>13011.94</v>
      </c>
      <c r="D32" s="7"/>
      <c r="E32" s="7">
        <f t="shared" si="0"/>
        <v>13011.94</v>
      </c>
    </row>
    <row r="33" spans="1:7">
      <c r="A33" s="8" t="s">
        <v>15</v>
      </c>
      <c r="B33" s="8"/>
      <c r="C33" s="7">
        <f>1600+200+400+400+400</f>
        <v>3000</v>
      </c>
      <c r="D33" s="7"/>
      <c r="E33" s="7">
        <f t="shared" si="0"/>
        <v>3000</v>
      </c>
    </row>
    <row r="34" spans="1:7" ht="16.5" customHeight="1">
      <c r="A34" s="6" t="s">
        <v>17</v>
      </c>
      <c r="B34" s="6"/>
      <c r="C34" s="7">
        <v>61631.49</v>
      </c>
      <c r="D34" s="7"/>
      <c r="E34" s="7">
        <f t="shared" si="0"/>
        <v>61631.49</v>
      </c>
    </row>
    <row r="35" spans="1:7" ht="16.5" customHeight="1">
      <c r="A35" s="6" t="s">
        <v>24</v>
      </c>
      <c r="B35" s="6"/>
      <c r="C35" s="7">
        <v>2900</v>
      </c>
      <c r="D35" s="7"/>
      <c r="E35" s="7">
        <f t="shared" si="0"/>
        <v>2900</v>
      </c>
    </row>
    <row r="36" spans="1:7" ht="14.25" customHeight="1">
      <c r="A36" s="6" t="s">
        <v>25</v>
      </c>
      <c r="B36" s="6"/>
      <c r="C36" s="7">
        <v>850</v>
      </c>
      <c r="D36" s="7"/>
      <c r="E36" s="7">
        <f t="shared" si="0"/>
        <v>850</v>
      </c>
    </row>
    <row r="37" spans="1:7" ht="15" customHeight="1">
      <c r="A37" s="6" t="s">
        <v>44</v>
      </c>
      <c r="B37" s="6"/>
      <c r="C37" s="7">
        <v>18786.28</v>
      </c>
      <c r="D37" s="7"/>
      <c r="E37" s="7">
        <f t="shared" si="0"/>
        <v>18786.28</v>
      </c>
    </row>
    <row r="38" spans="1:7" ht="15" customHeight="1">
      <c r="A38" s="8" t="s">
        <v>42</v>
      </c>
      <c r="B38" s="8"/>
      <c r="C38" s="17">
        <f>C16-C17</f>
        <v>54151.229999999981</v>
      </c>
      <c r="D38" s="7"/>
      <c r="E38" s="7">
        <f t="shared" si="0"/>
        <v>54151.229999999981</v>
      </c>
    </row>
    <row r="39" spans="1:7" ht="15" customHeight="1">
      <c r="A39" s="8" t="s">
        <v>41</v>
      </c>
      <c r="B39" s="18">
        <v>178584.39</v>
      </c>
      <c r="C39" s="17">
        <f>C38+B39</f>
        <v>232735.62</v>
      </c>
      <c r="D39" s="7"/>
      <c r="E39" s="7">
        <f t="shared" si="0"/>
        <v>232735.62</v>
      </c>
      <c r="G39" s="19"/>
    </row>
    <row r="40" spans="1:7" ht="14.25" customHeight="1">
      <c r="A40" s="8" t="s">
        <v>30</v>
      </c>
      <c r="B40" s="18">
        <v>15928.3</v>
      </c>
      <c r="C40" s="17">
        <f>C12-C13+B40</f>
        <v>17686.01000000002</v>
      </c>
      <c r="D40" s="7"/>
      <c r="E40" s="7">
        <f t="shared" si="0"/>
        <v>17686.01000000002</v>
      </c>
    </row>
    <row r="41" spans="1:7" ht="19.5" customHeight="1">
      <c r="A41" s="8" t="s">
        <v>31</v>
      </c>
      <c r="B41" s="18">
        <v>24824.799999999999</v>
      </c>
      <c r="C41" s="17">
        <v>14273.03</v>
      </c>
      <c r="D41" s="7"/>
      <c r="E41" s="7">
        <f t="shared" si="0"/>
        <v>14273.03</v>
      </c>
    </row>
    <row r="42" spans="1:7" ht="83.25" customHeight="1">
      <c r="A42" s="12" t="s">
        <v>18</v>
      </c>
      <c r="B42" s="12"/>
      <c r="C42" s="11"/>
      <c r="D42" s="28"/>
      <c r="E42" s="28"/>
    </row>
  </sheetData>
  <mergeCells count="16">
    <mergeCell ref="A5:C5"/>
    <mergeCell ref="D5:E5"/>
    <mergeCell ref="A1:E1"/>
    <mergeCell ref="A3:C3"/>
    <mergeCell ref="D3:E3"/>
    <mergeCell ref="A4:C4"/>
    <mergeCell ref="D4:E4"/>
    <mergeCell ref="A9:C9"/>
    <mergeCell ref="D9:E9"/>
    <mergeCell ref="D42:E42"/>
    <mergeCell ref="A6:C6"/>
    <mergeCell ref="D6:E6"/>
    <mergeCell ref="A7:C7"/>
    <mergeCell ref="D7:E7"/>
    <mergeCell ref="A8:C8"/>
    <mergeCell ref="D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opLeftCell="A24" zoomScale="120" zoomScaleNormal="120" workbookViewId="0">
      <selection activeCell="A2" sqref="A2"/>
    </sheetView>
  </sheetViews>
  <sheetFormatPr defaultRowHeight="15"/>
  <cols>
    <col min="1" max="1" width="46.85546875" customWidth="1"/>
    <col min="2" max="2" width="22.28515625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6" t="s">
        <v>48</v>
      </c>
      <c r="B1" s="36"/>
      <c r="C1" s="37"/>
      <c r="D1" s="37"/>
      <c r="E1" s="37"/>
    </row>
    <row r="2" spans="1:5" ht="5.25" customHeight="1" thickBot="1">
      <c r="A2" s="1"/>
      <c r="B2" s="1"/>
      <c r="C2" s="1"/>
      <c r="D2" s="1"/>
      <c r="E2" s="1"/>
    </row>
    <row r="3" spans="1:5">
      <c r="A3" s="38" t="s">
        <v>0</v>
      </c>
      <c r="B3" s="39"/>
      <c r="C3" s="40"/>
      <c r="D3" s="41" t="s">
        <v>1</v>
      </c>
      <c r="E3" s="42"/>
    </row>
    <row r="4" spans="1:5" ht="12.75" customHeight="1">
      <c r="A4" s="29" t="s">
        <v>2</v>
      </c>
      <c r="B4" s="30"/>
      <c r="C4" s="31"/>
      <c r="D4" s="32">
        <f>5688.3</f>
        <v>5688.3</v>
      </c>
      <c r="E4" s="33"/>
    </row>
    <row r="5" spans="1:5" ht="12.75" customHeight="1">
      <c r="A5" s="29" t="s">
        <v>3</v>
      </c>
      <c r="B5" s="30"/>
      <c r="C5" s="31"/>
      <c r="D5" s="32">
        <v>32.6</v>
      </c>
      <c r="E5" s="33"/>
    </row>
    <row r="6" spans="1:5" ht="12" customHeight="1">
      <c r="A6" s="29" t="s">
        <v>4</v>
      </c>
      <c r="B6" s="30"/>
      <c r="C6" s="31"/>
      <c r="D6" s="32">
        <v>1130.7</v>
      </c>
      <c r="E6" s="33"/>
    </row>
    <row r="7" spans="1:5" ht="13.5" customHeight="1">
      <c r="A7" s="29" t="s">
        <v>5</v>
      </c>
      <c r="B7" s="30"/>
      <c r="C7" s="31"/>
      <c r="D7" s="34"/>
      <c r="E7" s="35"/>
    </row>
    <row r="8" spans="1:5" ht="12.75" customHeight="1">
      <c r="A8" s="29" t="s">
        <v>6</v>
      </c>
      <c r="B8" s="30"/>
      <c r="C8" s="31"/>
      <c r="D8" s="32">
        <v>172</v>
      </c>
      <c r="E8" s="33"/>
    </row>
    <row r="9" spans="1:5" ht="15.75" customHeight="1" thickBot="1">
      <c r="A9" s="23" t="s">
        <v>7</v>
      </c>
      <c r="B9" s="24"/>
      <c r="C9" s="25"/>
      <c r="D9" s="26">
        <v>17.98</v>
      </c>
      <c r="E9" s="27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20"/>
      <c r="B11" s="16" t="s">
        <v>39</v>
      </c>
      <c r="C11" s="4" t="s">
        <v>8</v>
      </c>
      <c r="D11" s="4" t="s">
        <v>9</v>
      </c>
      <c r="E11" s="5" t="s">
        <v>10</v>
      </c>
    </row>
    <row r="12" spans="1:5" ht="18.75" customHeight="1">
      <c r="A12" s="6" t="s">
        <v>11</v>
      </c>
      <c r="B12" s="6"/>
      <c r="C12" s="7">
        <v>306582.48</v>
      </c>
      <c r="D12" s="7"/>
      <c r="E12" s="7">
        <f>C12+D12</f>
        <v>306582.48</v>
      </c>
    </row>
    <row r="13" spans="1:5" ht="15.75" customHeight="1">
      <c r="A13" s="6" t="s">
        <v>34</v>
      </c>
      <c r="B13" s="6"/>
      <c r="C13" s="7">
        <v>292783.28999999998</v>
      </c>
      <c r="D13" s="7"/>
      <c r="E13" s="7">
        <f t="shared" ref="E13:E41" si="0">C13+D13</f>
        <v>292783.28999999998</v>
      </c>
    </row>
    <row r="14" spans="1:5">
      <c r="A14" s="13" t="s">
        <v>35</v>
      </c>
      <c r="B14" s="13"/>
      <c r="C14" s="7">
        <v>7224</v>
      </c>
      <c r="D14" s="7"/>
      <c r="E14" s="7">
        <f t="shared" si="0"/>
        <v>7224</v>
      </c>
    </row>
    <row r="15" spans="1:5">
      <c r="A15" s="13" t="s">
        <v>36</v>
      </c>
      <c r="B15" s="13"/>
      <c r="C15" s="7">
        <v>10651.14</v>
      </c>
      <c r="D15" s="7"/>
      <c r="E15" s="7">
        <f t="shared" si="0"/>
        <v>10651.14</v>
      </c>
    </row>
    <row r="16" spans="1:5">
      <c r="A16" s="13" t="s">
        <v>38</v>
      </c>
      <c r="B16" s="13"/>
      <c r="C16" s="9">
        <f>C13+C14+C15</f>
        <v>310658.43</v>
      </c>
      <c r="D16" s="7"/>
      <c r="E16" s="7">
        <f t="shared" si="0"/>
        <v>310658.43</v>
      </c>
    </row>
    <row r="17" spans="1:7">
      <c r="A17" s="8" t="s">
        <v>12</v>
      </c>
      <c r="B17" s="8"/>
      <c r="C17" s="9">
        <f>C18+C19+C20+C21+C22+C24+C25+C29+C30+C31+C32+C33+C34+C35+C36+C37+C23</f>
        <v>323781.55</v>
      </c>
      <c r="D17" s="7"/>
      <c r="E17" s="7">
        <f t="shared" si="0"/>
        <v>323781.55</v>
      </c>
    </row>
    <row r="18" spans="1:7" ht="26.25" customHeight="1">
      <c r="A18" s="10" t="s">
        <v>19</v>
      </c>
      <c r="B18" s="10"/>
      <c r="C18" s="7">
        <v>37967.550000000003</v>
      </c>
      <c r="D18" s="7"/>
      <c r="E18" s="7">
        <f t="shared" si="0"/>
        <v>37967.550000000003</v>
      </c>
    </row>
    <row r="19" spans="1:7">
      <c r="A19" s="10" t="s">
        <v>20</v>
      </c>
      <c r="B19" s="10"/>
      <c r="C19" s="7">
        <v>0</v>
      </c>
      <c r="D19" s="7"/>
      <c r="E19" s="7">
        <f t="shared" si="0"/>
        <v>0</v>
      </c>
    </row>
    <row r="20" spans="1:7">
      <c r="A20" s="10" t="s">
        <v>21</v>
      </c>
      <c r="B20" s="10"/>
      <c r="C20" s="7">
        <v>4552</v>
      </c>
      <c r="D20" s="7"/>
      <c r="E20" s="7">
        <f t="shared" si="0"/>
        <v>4552</v>
      </c>
    </row>
    <row r="21" spans="1:7" hidden="1">
      <c r="A21" s="10" t="s">
        <v>22</v>
      </c>
      <c r="B21" s="10"/>
      <c r="C21" s="7"/>
      <c r="D21" s="7"/>
      <c r="E21" s="7">
        <f t="shared" si="0"/>
        <v>0</v>
      </c>
    </row>
    <row r="22" spans="1:7" hidden="1">
      <c r="A22" s="10" t="s">
        <v>23</v>
      </c>
      <c r="B22" s="10"/>
      <c r="C22" s="7"/>
      <c r="D22" s="7"/>
      <c r="E22" s="7">
        <f t="shared" si="0"/>
        <v>0</v>
      </c>
    </row>
    <row r="23" spans="1:7" hidden="1">
      <c r="A23" s="10" t="s">
        <v>40</v>
      </c>
      <c r="B23" s="10"/>
      <c r="C23" s="7">
        <v>0</v>
      </c>
      <c r="D23" s="7"/>
      <c r="E23" s="7"/>
    </row>
    <row r="24" spans="1:7" ht="38.25">
      <c r="A24" s="6" t="s">
        <v>28</v>
      </c>
      <c r="B24" s="6"/>
      <c r="C24" s="9">
        <v>54684</v>
      </c>
      <c r="D24" s="7"/>
      <c r="E24" s="7">
        <f t="shared" si="0"/>
        <v>54684</v>
      </c>
    </row>
    <row r="25" spans="1:7">
      <c r="A25" s="8" t="s">
        <v>37</v>
      </c>
      <c r="B25" s="8"/>
      <c r="C25" s="9">
        <f>C26+C27+C28</f>
        <v>66272.38</v>
      </c>
      <c r="D25" s="7"/>
      <c r="E25" s="7">
        <f t="shared" si="0"/>
        <v>66272.38</v>
      </c>
    </row>
    <row r="26" spans="1:7" ht="16.5" customHeight="1">
      <c r="A26" s="10" t="s">
        <v>14</v>
      </c>
      <c r="B26" s="10"/>
      <c r="C26" s="7">
        <v>19781.48</v>
      </c>
      <c r="D26" s="7"/>
      <c r="E26" s="7">
        <f t="shared" si="0"/>
        <v>19781.48</v>
      </c>
    </row>
    <row r="27" spans="1:7" ht="26.25" customHeight="1">
      <c r="A27" s="14" t="s">
        <v>16</v>
      </c>
      <c r="B27" s="14"/>
      <c r="C27" s="7">
        <v>45790.9</v>
      </c>
      <c r="D27" s="7"/>
      <c r="E27" s="7">
        <f t="shared" si="0"/>
        <v>45790.9</v>
      </c>
      <c r="G27">
        <f>45790.91</f>
        <v>45790.91</v>
      </c>
    </row>
    <row r="28" spans="1:7">
      <c r="A28" s="14" t="s">
        <v>26</v>
      </c>
      <c r="B28" s="14"/>
      <c r="C28" s="7">
        <v>700</v>
      </c>
      <c r="D28" s="7"/>
      <c r="E28" s="7">
        <f t="shared" si="0"/>
        <v>700</v>
      </c>
    </row>
    <row r="29" spans="1:7">
      <c r="A29" s="8" t="s">
        <v>13</v>
      </c>
      <c r="B29" s="8"/>
      <c r="C29" s="7">
        <v>13793.7</v>
      </c>
      <c r="D29" s="7"/>
      <c r="E29" s="7">
        <f t="shared" si="0"/>
        <v>13793.7</v>
      </c>
    </row>
    <row r="30" spans="1:7">
      <c r="A30" s="8" t="s">
        <v>32</v>
      </c>
      <c r="B30" s="8"/>
      <c r="C30" s="7">
        <v>3683.26</v>
      </c>
      <c r="D30" s="7"/>
      <c r="E30" s="7">
        <f t="shared" si="0"/>
        <v>3683.26</v>
      </c>
    </row>
    <row r="31" spans="1:7">
      <c r="A31" s="8" t="s">
        <v>27</v>
      </c>
      <c r="B31" s="8"/>
      <c r="C31" s="7">
        <v>49606.5</v>
      </c>
      <c r="D31" s="7"/>
      <c r="E31" s="7">
        <f t="shared" si="0"/>
        <v>49606.5</v>
      </c>
      <c r="G31">
        <f>3964.26+1658+43984.24</f>
        <v>49606.5</v>
      </c>
    </row>
    <row r="32" spans="1:7" hidden="1">
      <c r="A32" s="8" t="s">
        <v>33</v>
      </c>
      <c r="B32" s="8"/>
      <c r="C32" s="7"/>
      <c r="D32" s="7"/>
      <c r="E32" s="7">
        <f t="shared" si="0"/>
        <v>0</v>
      </c>
    </row>
    <row r="33" spans="1:7">
      <c r="A33" s="8" t="s">
        <v>15</v>
      </c>
      <c r="B33" s="8"/>
      <c r="C33" s="7">
        <v>5366</v>
      </c>
      <c r="D33" s="7"/>
      <c r="E33" s="7">
        <f t="shared" si="0"/>
        <v>5366</v>
      </c>
    </row>
    <row r="34" spans="1:7" ht="16.5" customHeight="1">
      <c r="A34" s="6" t="s">
        <v>17</v>
      </c>
      <c r="B34" s="6"/>
      <c r="C34" s="7">
        <v>61316.5</v>
      </c>
      <c r="D34" s="7"/>
      <c r="E34" s="7">
        <f t="shared" si="0"/>
        <v>61316.5</v>
      </c>
    </row>
    <row r="35" spans="1:7" ht="16.5" customHeight="1">
      <c r="A35" s="6" t="s">
        <v>24</v>
      </c>
      <c r="B35" s="6"/>
      <c r="C35" s="7">
        <v>2850</v>
      </c>
      <c r="D35" s="7"/>
      <c r="E35" s="7">
        <f t="shared" si="0"/>
        <v>2850</v>
      </c>
    </row>
    <row r="36" spans="1:7" ht="14.25" customHeight="1">
      <c r="A36" s="6" t="s">
        <v>25</v>
      </c>
      <c r="B36" s="6"/>
      <c r="C36" s="7">
        <v>800</v>
      </c>
      <c r="D36" s="7"/>
      <c r="E36" s="7">
        <f t="shared" si="0"/>
        <v>800</v>
      </c>
    </row>
    <row r="37" spans="1:7" ht="15" customHeight="1">
      <c r="A37" s="6" t="s">
        <v>44</v>
      </c>
      <c r="B37" s="6"/>
      <c r="C37" s="7">
        <v>22889.66</v>
      </c>
      <c r="D37" s="7"/>
      <c r="E37" s="7">
        <f t="shared" si="0"/>
        <v>22889.66</v>
      </c>
    </row>
    <row r="38" spans="1:7" ht="15" customHeight="1">
      <c r="A38" s="8" t="s">
        <v>46</v>
      </c>
      <c r="B38" s="8"/>
      <c r="C38" s="17">
        <f>C16-C17</f>
        <v>-13123.119999999995</v>
      </c>
      <c r="D38" s="7"/>
      <c r="E38" s="7">
        <f t="shared" si="0"/>
        <v>-13123.119999999995</v>
      </c>
    </row>
    <row r="39" spans="1:7" ht="15" customHeight="1">
      <c r="A39" s="8" t="s">
        <v>45</v>
      </c>
      <c r="B39" s="18">
        <f>'1 квартал'!C39</f>
        <v>232735.62</v>
      </c>
      <c r="C39" s="17">
        <f>C38+B39</f>
        <v>219612.5</v>
      </c>
      <c r="D39" s="7"/>
      <c r="E39" s="7">
        <f t="shared" si="0"/>
        <v>219612.5</v>
      </c>
      <c r="G39" s="19"/>
    </row>
    <row r="40" spans="1:7" ht="14.25" customHeight="1">
      <c r="A40" s="8" t="s">
        <v>30</v>
      </c>
      <c r="B40" s="18">
        <f>'1 квартал'!C40</f>
        <v>17686.01000000002</v>
      </c>
      <c r="C40" s="17">
        <f>C12-C13+B40</f>
        <v>31485.200000000023</v>
      </c>
      <c r="D40" s="7"/>
      <c r="E40" s="7">
        <f t="shared" si="0"/>
        <v>31485.200000000023</v>
      </c>
    </row>
    <row r="41" spans="1:7" ht="19.5" customHeight="1">
      <c r="A41" s="8" t="s">
        <v>31</v>
      </c>
      <c r="B41" s="18">
        <f>'1 квартал'!C41</f>
        <v>14273.03</v>
      </c>
      <c r="C41" s="17">
        <v>43746.73</v>
      </c>
      <c r="D41" s="7"/>
      <c r="E41" s="7">
        <f t="shared" si="0"/>
        <v>43746.73</v>
      </c>
    </row>
    <row r="42" spans="1:7" ht="83.25" customHeight="1">
      <c r="A42" s="12" t="s">
        <v>18</v>
      </c>
      <c r="B42" s="12"/>
      <c r="C42" s="11"/>
      <c r="D42" s="28"/>
      <c r="E42" s="28"/>
    </row>
  </sheetData>
  <mergeCells count="16">
    <mergeCell ref="A9:C9"/>
    <mergeCell ref="D9:E9"/>
    <mergeCell ref="D42:E42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="120" zoomScaleNormal="120" workbookViewId="0">
      <selection activeCell="C42" sqref="C42"/>
    </sheetView>
  </sheetViews>
  <sheetFormatPr defaultRowHeight="15"/>
  <cols>
    <col min="1" max="1" width="46.85546875" customWidth="1"/>
    <col min="2" max="2" width="22.28515625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6" t="s">
        <v>47</v>
      </c>
      <c r="B1" s="36"/>
      <c r="C1" s="37"/>
      <c r="D1" s="37"/>
      <c r="E1" s="37"/>
    </row>
    <row r="2" spans="1:5" ht="5.25" customHeight="1" thickBot="1">
      <c r="A2" s="1"/>
      <c r="B2" s="1"/>
      <c r="C2" s="1"/>
      <c r="D2" s="1"/>
      <c r="E2" s="1"/>
    </row>
    <row r="3" spans="1:5">
      <c r="A3" s="38" t="s">
        <v>0</v>
      </c>
      <c r="B3" s="39"/>
      <c r="C3" s="40"/>
      <c r="D3" s="41" t="s">
        <v>1</v>
      </c>
      <c r="E3" s="42"/>
    </row>
    <row r="4" spans="1:5" ht="12.75" customHeight="1">
      <c r="A4" s="29" t="s">
        <v>2</v>
      </c>
      <c r="B4" s="30"/>
      <c r="C4" s="31"/>
      <c r="D4" s="32">
        <f>5688.3</f>
        <v>5688.3</v>
      </c>
      <c r="E4" s="33"/>
    </row>
    <row r="5" spans="1:5" ht="12.75" customHeight="1">
      <c r="A5" s="29" t="s">
        <v>3</v>
      </c>
      <c r="B5" s="30"/>
      <c r="C5" s="31"/>
      <c r="D5" s="32">
        <v>32.6</v>
      </c>
      <c r="E5" s="33"/>
    </row>
    <row r="6" spans="1:5" ht="12" customHeight="1">
      <c r="A6" s="29" t="s">
        <v>4</v>
      </c>
      <c r="B6" s="30"/>
      <c r="C6" s="31"/>
      <c r="D6" s="32">
        <v>1130.7</v>
      </c>
      <c r="E6" s="33"/>
    </row>
    <row r="7" spans="1:5" ht="13.5" customHeight="1">
      <c r="A7" s="29" t="s">
        <v>5</v>
      </c>
      <c r="B7" s="30"/>
      <c r="C7" s="31"/>
      <c r="D7" s="34"/>
      <c r="E7" s="35"/>
    </row>
    <row r="8" spans="1:5" ht="12.75" customHeight="1">
      <c r="A8" s="29" t="s">
        <v>6</v>
      </c>
      <c r="B8" s="30"/>
      <c r="C8" s="31"/>
      <c r="D8" s="32">
        <v>172</v>
      </c>
      <c r="E8" s="33"/>
    </row>
    <row r="9" spans="1:5" ht="15.75" customHeight="1" thickBot="1">
      <c r="A9" s="23" t="s">
        <v>7</v>
      </c>
      <c r="B9" s="24"/>
      <c r="C9" s="25"/>
      <c r="D9" s="26">
        <v>17.98</v>
      </c>
      <c r="E9" s="27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21"/>
      <c r="B11" s="16" t="s">
        <v>39</v>
      </c>
      <c r="C11" s="4" t="s">
        <v>8</v>
      </c>
      <c r="D11" s="4" t="s">
        <v>9</v>
      </c>
      <c r="E11" s="5" t="s">
        <v>10</v>
      </c>
    </row>
    <row r="12" spans="1:5" ht="18.75" customHeight="1">
      <c r="A12" s="6" t="s">
        <v>11</v>
      </c>
      <c r="B12" s="6"/>
      <c r="C12" s="7">
        <v>306826.98</v>
      </c>
      <c r="D12" s="7"/>
      <c r="E12" s="7">
        <f>C12+D12</f>
        <v>306826.98</v>
      </c>
    </row>
    <row r="13" spans="1:5" ht="15.75" customHeight="1">
      <c r="A13" s="6" t="s">
        <v>34</v>
      </c>
      <c r="B13" s="6"/>
      <c r="C13" s="7">
        <v>303518.94</v>
      </c>
      <c r="D13" s="7"/>
      <c r="E13" s="7">
        <f t="shared" ref="E13:E41" si="0">C13+D13</f>
        <v>303518.94</v>
      </c>
    </row>
    <row r="14" spans="1:5">
      <c r="A14" s="13" t="s">
        <v>35</v>
      </c>
      <c r="B14" s="13"/>
      <c r="C14" s="7">
        <v>9828</v>
      </c>
      <c r="D14" s="7"/>
      <c r="E14" s="7">
        <f t="shared" si="0"/>
        <v>9828</v>
      </c>
    </row>
    <row r="15" spans="1:5">
      <c r="A15" s="13" t="s">
        <v>36</v>
      </c>
      <c r="B15" s="13"/>
      <c r="C15" s="7">
        <v>8453</v>
      </c>
      <c r="D15" s="7"/>
      <c r="E15" s="7">
        <f t="shared" si="0"/>
        <v>8453</v>
      </c>
    </row>
    <row r="16" spans="1:5">
      <c r="A16" s="13" t="s">
        <v>38</v>
      </c>
      <c r="B16" s="13"/>
      <c r="C16" s="9">
        <f>C13+C14+C15</f>
        <v>321799.94</v>
      </c>
      <c r="D16" s="7"/>
      <c r="E16" s="7">
        <f t="shared" si="0"/>
        <v>321799.94</v>
      </c>
    </row>
    <row r="17" spans="1:5">
      <c r="A17" s="8" t="s">
        <v>12</v>
      </c>
      <c r="B17" s="8"/>
      <c r="C17" s="9">
        <f>C18+C19+C20+C21+C22+C24+C25+C29+C30+C31+C32+C33+C34+C35+C36+C37+C23</f>
        <v>631410.71</v>
      </c>
      <c r="D17" s="7"/>
      <c r="E17" s="7">
        <f t="shared" si="0"/>
        <v>631410.71</v>
      </c>
    </row>
    <row r="18" spans="1:5" ht="26.25" customHeight="1">
      <c r="A18" s="10" t="s">
        <v>19</v>
      </c>
      <c r="B18" s="10"/>
      <c r="C18" s="7">
        <v>37967.550000000003</v>
      </c>
      <c r="D18" s="7"/>
      <c r="E18" s="7">
        <f t="shared" si="0"/>
        <v>37967.550000000003</v>
      </c>
    </row>
    <row r="19" spans="1:5">
      <c r="A19" s="10" t="s">
        <v>20</v>
      </c>
      <c r="B19" s="10"/>
      <c r="C19" s="7"/>
      <c r="D19" s="7"/>
      <c r="E19" s="7">
        <f t="shared" si="0"/>
        <v>0</v>
      </c>
    </row>
    <row r="20" spans="1:5">
      <c r="A20" s="10" t="s">
        <v>21</v>
      </c>
      <c r="B20" s="10"/>
      <c r="C20" s="7"/>
      <c r="D20" s="7"/>
      <c r="E20" s="7">
        <f t="shared" si="0"/>
        <v>0</v>
      </c>
    </row>
    <row r="21" spans="1:5" hidden="1">
      <c r="A21" s="10" t="s">
        <v>22</v>
      </c>
      <c r="B21" s="10"/>
      <c r="C21" s="7"/>
      <c r="D21" s="7"/>
      <c r="E21" s="7">
        <f t="shared" si="0"/>
        <v>0</v>
      </c>
    </row>
    <row r="22" spans="1:5" hidden="1">
      <c r="A22" s="10" t="s">
        <v>23</v>
      </c>
      <c r="B22" s="10"/>
      <c r="C22" s="7"/>
      <c r="D22" s="7"/>
      <c r="E22" s="7">
        <f t="shared" si="0"/>
        <v>0</v>
      </c>
    </row>
    <row r="23" spans="1:5" hidden="1">
      <c r="A23" s="10" t="s">
        <v>40</v>
      </c>
      <c r="B23" s="10"/>
      <c r="C23" s="7">
        <v>0</v>
      </c>
      <c r="D23" s="7"/>
      <c r="E23" s="7"/>
    </row>
    <row r="24" spans="1:5" ht="38.25">
      <c r="A24" s="6" t="s">
        <v>28</v>
      </c>
      <c r="B24" s="6"/>
      <c r="C24" s="9">
        <v>54684</v>
      </c>
      <c r="D24" s="7"/>
      <c r="E24" s="7">
        <f t="shared" si="0"/>
        <v>54684</v>
      </c>
    </row>
    <row r="25" spans="1:5">
      <c r="A25" s="8" t="s">
        <v>37</v>
      </c>
      <c r="B25" s="8"/>
      <c r="C25" s="9">
        <f>C26+C27+C28</f>
        <v>419174.44</v>
      </c>
      <c r="D25" s="7"/>
      <c r="E25" s="7">
        <f t="shared" si="0"/>
        <v>419174.44</v>
      </c>
    </row>
    <row r="26" spans="1:5" ht="16.5" customHeight="1">
      <c r="A26" s="10" t="s">
        <v>14</v>
      </c>
      <c r="B26" s="10"/>
      <c r="C26" s="7">
        <v>41141.339999999997</v>
      </c>
      <c r="D26" s="7"/>
      <c r="E26" s="7">
        <f t="shared" si="0"/>
        <v>41141.339999999997</v>
      </c>
    </row>
    <row r="27" spans="1:5" ht="26.25" customHeight="1">
      <c r="A27" s="14" t="s">
        <v>16</v>
      </c>
      <c r="B27" s="14"/>
      <c r="C27" s="7">
        <v>50772.34</v>
      </c>
      <c r="D27" s="7"/>
      <c r="E27" s="7">
        <f t="shared" si="0"/>
        <v>50772.34</v>
      </c>
    </row>
    <row r="28" spans="1:5">
      <c r="A28" s="14" t="s">
        <v>26</v>
      </c>
      <c r="B28" s="14"/>
      <c r="C28" s="7">
        <v>327260.76</v>
      </c>
      <c r="D28" s="7"/>
      <c r="E28" s="7">
        <f t="shared" si="0"/>
        <v>327260.76</v>
      </c>
    </row>
    <row r="29" spans="1:5">
      <c r="A29" s="8" t="s">
        <v>13</v>
      </c>
      <c r="B29" s="8"/>
      <c r="C29" s="7">
        <v>14605.52</v>
      </c>
      <c r="D29" s="7"/>
      <c r="E29" s="7">
        <f t="shared" si="0"/>
        <v>14605.52</v>
      </c>
    </row>
    <row r="30" spans="1:5">
      <c r="A30" s="8" t="s">
        <v>32</v>
      </c>
      <c r="B30" s="8"/>
      <c r="C30" s="7">
        <v>3969.94</v>
      </c>
      <c r="D30" s="7"/>
      <c r="E30" s="7">
        <f t="shared" si="0"/>
        <v>3969.94</v>
      </c>
    </row>
    <row r="31" spans="1:5">
      <c r="A31" s="8" t="s">
        <v>27</v>
      </c>
      <c r="B31" s="8"/>
      <c r="C31" s="7">
        <v>5345.5</v>
      </c>
      <c r="D31" s="7"/>
      <c r="E31" s="7">
        <f t="shared" si="0"/>
        <v>5345.5</v>
      </c>
    </row>
    <row r="32" spans="1:5" hidden="1">
      <c r="A32" s="8" t="s">
        <v>33</v>
      </c>
      <c r="B32" s="8"/>
      <c r="C32" s="7"/>
      <c r="D32" s="7"/>
      <c r="E32" s="7">
        <f t="shared" si="0"/>
        <v>0</v>
      </c>
    </row>
    <row r="33" spans="1:7">
      <c r="A33" s="8" t="s">
        <v>15</v>
      </c>
      <c r="B33" s="8"/>
      <c r="C33" s="7">
        <v>7749.2</v>
      </c>
      <c r="D33" s="7"/>
      <c r="E33" s="7">
        <f t="shared" si="0"/>
        <v>7749.2</v>
      </c>
    </row>
    <row r="34" spans="1:7" ht="16.5" customHeight="1">
      <c r="A34" s="6" t="s">
        <v>17</v>
      </c>
      <c r="B34" s="6"/>
      <c r="C34" s="7">
        <v>61365.39</v>
      </c>
      <c r="D34" s="7"/>
      <c r="E34" s="7">
        <f t="shared" si="0"/>
        <v>61365.39</v>
      </c>
    </row>
    <row r="35" spans="1:7" ht="16.5" customHeight="1">
      <c r="A35" s="6" t="s">
        <v>24</v>
      </c>
      <c r="B35" s="6"/>
      <c r="C35" s="7">
        <v>2900</v>
      </c>
      <c r="D35" s="7"/>
      <c r="E35" s="7">
        <f t="shared" si="0"/>
        <v>2900</v>
      </c>
    </row>
    <row r="36" spans="1:7" ht="14.25" customHeight="1">
      <c r="A36" s="6" t="s">
        <v>25</v>
      </c>
      <c r="B36" s="6"/>
      <c r="C36" s="7">
        <v>830</v>
      </c>
      <c r="D36" s="7"/>
      <c r="E36" s="7">
        <f t="shared" si="0"/>
        <v>830</v>
      </c>
    </row>
    <row r="37" spans="1:7" ht="15" customHeight="1">
      <c r="A37" s="6" t="s">
        <v>51</v>
      </c>
      <c r="B37" s="6"/>
      <c r="C37" s="7">
        <v>22819.17</v>
      </c>
      <c r="D37" s="7"/>
      <c r="E37" s="7">
        <f t="shared" si="0"/>
        <v>22819.17</v>
      </c>
    </row>
    <row r="38" spans="1:7" ht="15" customHeight="1">
      <c r="A38" s="8" t="s">
        <v>49</v>
      </c>
      <c r="B38" s="8"/>
      <c r="C38" s="17">
        <f>C16-C17</f>
        <v>-309610.76999999996</v>
      </c>
      <c r="D38" s="7"/>
      <c r="E38" s="7">
        <f t="shared" si="0"/>
        <v>-309610.76999999996</v>
      </c>
    </row>
    <row r="39" spans="1:7" ht="15" customHeight="1">
      <c r="A39" s="8" t="s">
        <v>50</v>
      </c>
      <c r="B39" s="18">
        <f>'2 квартал '!C39</f>
        <v>219612.5</v>
      </c>
      <c r="C39" s="17">
        <f>C38+B39</f>
        <v>-89998.26999999996</v>
      </c>
      <c r="D39" s="7"/>
      <c r="E39" s="7">
        <f t="shared" si="0"/>
        <v>-89998.26999999996</v>
      </c>
      <c r="G39" s="19"/>
    </row>
    <row r="40" spans="1:7" ht="14.25" customHeight="1">
      <c r="A40" s="8" t="s">
        <v>30</v>
      </c>
      <c r="B40" s="18">
        <f>'2 квартал '!C40</f>
        <v>31485.200000000023</v>
      </c>
      <c r="C40" s="17">
        <f>C12-C13+B40</f>
        <v>34793.240000000005</v>
      </c>
      <c r="D40" s="7"/>
      <c r="E40" s="7">
        <f t="shared" si="0"/>
        <v>34793.240000000005</v>
      </c>
    </row>
    <row r="41" spans="1:7" ht="19.5" customHeight="1">
      <c r="A41" s="8" t="s">
        <v>31</v>
      </c>
      <c r="B41" s="18">
        <f>'2 квартал '!C41</f>
        <v>43746.73</v>
      </c>
      <c r="C41" s="17">
        <v>68522.33</v>
      </c>
      <c r="D41" s="7"/>
      <c r="E41" s="7">
        <f t="shared" si="0"/>
        <v>68522.33</v>
      </c>
    </row>
    <row r="42" spans="1:7" ht="83.25" customHeight="1">
      <c r="A42" s="12" t="s">
        <v>18</v>
      </c>
      <c r="B42" s="12"/>
      <c r="C42" s="11"/>
      <c r="D42" s="28"/>
      <c r="E42" s="28"/>
    </row>
  </sheetData>
  <mergeCells count="16">
    <mergeCell ref="A9:C9"/>
    <mergeCell ref="D9:E9"/>
    <mergeCell ref="D42:E42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topLeftCell="A27" zoomScale="120" zoomScaleNormal="120" workbookViewId="0">
      <selection activeCell="C28" sqref="C28"/>
    </sheetView>
  </sheetViews>
  <sheetFormatPr defaultRowHeight="15"/>
  <cols>
    <col min="1" max="1" width="39.140625" customWidth="1"/>
    <col min="2" max="2" width="12.5703125" hidden="1" customWidth="1"/>
    <col min="3" max="3" width="10.7109375" customWidth="1"/>
    <col min="4" max="4" width="8.5703125" customWidth="1"/>
    <col min="5" max="5" width="11.85546875" customWidth="1"/>
  </cols>
  <sheetData>
    <row r="1" spans="1:5" ht="61.5" customHeight="1">
      <c r="A1" s="36" t="s">
        <v>54</v>
      </c>
      <c r="B1" s="36"/>
      <c r="C1" s="37"/>
      <c r="D1" s="37"/>
      <c r="E1" s="37"/>
    </row>
    <row r="2" spans="1:5" ht="5.25" customHeight="1" thickBot="1">
      <c r="A2" s="1"/>
      <c r="B2" s="1"/>
      <c r="C2" s="1"/>
      <c r="D2" s="1"/>
      <c r="E2" s="1"/>
    </row>
    <row r="3" spans="1:5">
      <c r="A3" s="38" t="s">
        <v>0</v>
      </c>
      <c r="B3" s="39"/>
      <c r="C3" s="40"/>
      <c r="D3" s="41" t="s">
        <v>1</v>
      </c>
      <c r="E3" s="42"/>
    </row>
    <row r="4" spans="1:5" ht="12.75" customHeight="1">
      <c r="A4" s="29" t="s">
        <v>2</v>
      </c>
      <c r="B4" s="30"/>
      <c r="C4" s="31"/>
      <c r="D4" s="32">
        <f>5688.3</f>
        <v>5688.3</v>
      </c>
      <c r="E4" s="33"/>
    </row>
    <row r="5" spans="1:5" ht="12.75" customHeight="1">
      <c r="A5" s="29" t="s">
        <v>3</v>
      </c>
      <c r="B5" s="30"/>
      <c r="C5" s="31"/>
      <c r="D5" s="32">
        <v>32.6</v>
      </c>
      <c r="E5" s="33"/>
    </row>
    <row r="6" spans="1:5" ht="12" customHeight="1">
      <c r="A6" s="29" t="s">
        <v>4</v>
      </c>
      <c r="B6" s="30"/>
      <c r="C6" s="31"/>
      <c r="D6" s="32">
        <v>1130.7</v>
      </c>
      <c r="E6" s="33"/>
    </row>
    <row r="7" spans="1:5" ht="13.5" customHeight="1">
      <c r="A7" s="29" t="s">
        <v>5</v>
      </c>
      <c r="B7" s="30"/>
      <c r="C7" s="31"/>
      <c r="D7" s="34"/>
      <c r="E7" s="35"/>
    </row>
    <row r="8" spans="1:5" ht="12.75" customHeight="1">
      <c r="A8" s="29" t="s">
        <v>6</v>
      </c>
      <c r="B8" s="30"/>
      <c r="C8" s="31"/>
      <c r="D8" s="32">
        <v>172</v>
      </c>
      <c r="E8" s="33"/>
    </row>
    <row r="9" spans="1:5" ht="15.75" customHeight="1" thickBot="1">
      <c r="A9" s="23" t="s">
        <v>7</v>
      </c>
      <c r="B9" s="24"/>
      <c r="C9" s="25"/>
      <c r="D9" s="26">
        <v>17.98</v>
      </c>
      <c r="E9" s="27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22"/>
      <c r="B11" s="16" t="s">
        <v>39</v>
      </c>
      <c r="C11" s="4" t="s">
        <v>8</v>
      </c>
      <c r="D11" s="4" t="s">
        <v>9</v>
      </c>
      <c r="E11" s="5" t="s">
        <v>10</v>
      </c>
    </row>
    <row r="12" spans="1:5" ht="18.75" customHeight="1">
      <c r="A12" s="6" t="s">
        <v>11</v>
      </c>
      <c r="B12" s="6"/>
      <c r="C12" s="7">
        <v>306826.98</v>
      </c>
      <c r="D12" s="7"/>
      <c r="E12" s="7">
        <f>C12+D12</f>
        <v>306826.98</v>
      </c>
    </row>
    <row r="13" spans="1:5" ht="15.75" customHeight="1">
      <c r="A13" s="6" t="s">
        <v>34</v>
      </c>
      <c r="B13" s="6"/>
      <c r="C13" s="7">
        <v>309362.53000000003</v>
      </c>
      <c r="D13" s="7"/>
      <c r="E13" s="7">
        <f t="shared" ref="E13:E41" si="0">C13+D13</f>
        <v>309362.53000000003</v>
      </c>
    </row>
    <row r="14" spans="1:5" ht="21">
      <c r="A14" s="13" t="s">
        <v>35</v>
      </c>
      <c r="B14" s="13"/>
      <c r="C14" s="7">
        <v>6076.95</v>
      </c>
      <c r="D14" s="7"/>
      <c r="E14" s="7">
        <f t="shared" si="0"/>
        <v>6076.95</v>
      </c>
    </row>
    <row r="15" spans="1:5">
      <c r="A15" s="13" t="s">
        <v>36</v>
      </c>
      <c r="B15" s="13"/>
      <c r="C15" s="7">
        <v>10072.66</v>
      </c>
      <c r="D15" s="7"/>
      <c r="E15" s="7">
        <f t="shared" si="0"/>
        <v>10072.66</v>
      </c>
    </row>
    <row r="16" spans="1:5">
      <c r="A16" s="13" t="s">
        <v>38</v>
      </c>
      <c r="B16" s="13"/>
      <c r="C16" s="9">
        <f>C13+C14+C15</f>
        <v>325512.14</v>
      </c>
      <c r="D16" s="7"/>
      <c r="E16" s="7">
        <f t="shared" si="0"/>
        <v>325512.14</v>
      </c>
    </row>
    <row r="17" spans="1:5">
      <c r="A17" s="8" t="s">
        <v>12</v>
      </c>
      <c r="B17" s="8"/>
      <c r="C17" s="9">
        <f>C18+C19+C20+C21+C22+C24+C25+C29+C30+C31+C32+C33+C34+C35+C36+C37+C23</f>
        <v>433230.53</v>
      </c>
      <c r="D17" s="7"/>
      <c r="E17" s="7">
        <f t="shared" si="0"/>
        <v>433230.53</v>
      </c>
    </row>
    <row r="18" spans="1:5" ht="26.25" customHeight="1">
      <c r="A18" s="10" t="s">
        <v>19</v>
      </c>
      <c r="B18" s="10"/>
      <c r="C18" s="7">
        <v>37967.550000000003</v>
      </c>
      <c r="D18" s="7"/>
      <c r="E18" s="7">
        <f t="shared" si="0"/>
        <v>37967.550000000003</v>
      </c>
    </row>
    <row r="19" spans="1:5">
      <c r="A19" s="10" t="s">
        <v>20</v>
      </c>
      <c r="B19" s="10"/>
      <c r="C19" s="7">
        <v>582</v>
      </c>
      <c r="D19" s="7"/>
      <c r="E19" s="7">
        <f t="shared" si="0"/>
        <v>582</v>
      </c>
    </row>
    <row r="20" spans="1:5">
      <c r="A20" s="10" t="s">
        <v>21</v>
      </c>
      <c r="B20" s="10"/>
      <c r="C20" s="7">
        <v>0</v>
      </c>
      <c r="D20" s="7"/>
      <c r="E20" s="7">
        <f t="shared" si="0"/>
        <v>0</v>
      </c>
    </row>
    <row r="21" spans="1:5" hidden="1">
      <c r="A21" s="10" t="s">
        <v>22</v>
      </c>
      <c r="B21" s="10"/>
      <c r="C21" s="7"/>
      <c r="D21" s="7"/>
      <c r="E21" s="7">
        <f t="shared" si="0"/>
        <v>0</v>
      </c>
    </row>
    <row r="22" spans="1:5" hidden="1">
      <c r="A22" s="10" t="s">
        <v>23</v>
      </c>
      <c r="B22" s="10"/>
      <c r="C22" s="7"/>
      <c r="D22" s="7"/>
      <c r="E22" s="7">
        <f t="shared" si="0"/>
        <v>0</v>
      </c>
    </row>
    <row r="23" spans="1:5" hidden="1">
      <c r="A23" s="10" t="s">
        <v>40</v>
      </c>
      <c r="B23" s="10"/>
      <c r="C23" s="7">
        <v>0</v>
      </c>
      <c r="D23" s="7"/>
      <c r="E23" s="7"/>
    </row>
    <row r="24" spans="1:5" ht="51">
      <c r="A24" s="6" t="s">
        <v>28</v>
      </c>
      <c r="B24" s="6"/>
      <c r="C24" s="9">
        <v>72103.399999999994</v>
      </c>
      <c r="D24" s="7"/>
      <c r="E24" s="7">
        <f t="shared" si="0"/>
        <v>72103.399999999994</v>
      </c>
    </row>
    <row r="25" spans="1:5">
      <c r="A25" s="8" t="s">
        <v>37</v>
      </c>
      <c r="B25" s="8"/>
      <c r="C25" s="9">
        <f>C26+C27+C28</f>
        <v>194748.54</v>
      </c>
      <c r="D25" s="7"/>
      <c r="E25" s="7">
        <f t="shared" si="0"/>
        <v>194748.54</v>
      </c>
    </row>
    <row r="26" spans="1:5" ht="16.5" customHeight="1">
      <c r="A26" s="10" t="s">
        <v>14</v>
      </c>
      <c r="B26" s="10"/>
      <c r="C26" s="7">
        <v>144667.81</v>
      </c>
      <c r="D26" s="7"/>
      <c r="E26" s="7">
        <f t="shared" si="0"/>
        <v>144667.81</v>
      </c>
    </row>
    <row r="27" spans="1:5" ht="26.25" customHeight="1">
      <c r="A27" s="14" t="s">
        <v>16</v>
      </c>
      <c r="B27" s="14"/>
      <c r="C27" s="7">
        <v>49730.73</v>
      </c>
      <c r="D27" s="7"/>
      <c r="E27" s="7">
        <f t="shared" si="0"/>
        <v>49730.73</v>
      </c>
    </row>
    <row r="28" spans="1:5">
      <c r="A28" s="14" t="s">
        <v>26</v>
      </c>
      <c r="B28" s="14"/>
      <c r="C28" s="7">
        <v>350</v>
      </c>
      <c r="D28" s="7"/>
      <c r="E28" s="7">
        <f t="shared" si="0"/>
        <v>350</v>
      </c>
    </row>
    <row r="29" spans="1:5">
      <c r="A29" s="8" t="s">
        <v>13</v>
      </c>
      <c r="B29" s="8"/>
      <c r="C29" s="7">
        <v>14136.59</v>
      </c>
      <c r="D29" s="7"/>
      <c r="E29" s="7">
        <f t="shared" si="0"/>
        <v>14136.59</v>
      </c>
    </row>
    <row r="30" spans="1:5">
      <c r="A30" s="8" t="s">
        <v>32</v>
      </c>
      <c r="B30" s="8"/>
      <c r="C30" s="7">
        <v>3865.62</v>
      </c>
      <c r="D30" s="7"/>
      <c r="E30" s="7">
        <f t="shared" si="0"/>
        <v>3865.62</v>
      </c>
    </row>
    <row r="31" spans="1:5">
      <c r="A31" s="8" t="s">
        <v>27</v>
      </c>
      <c r="B31" s="8"/>
      <c r="C31" s="7">
        <f>461.72+8309.9-54.57+6815.44</f>
        <v>15532.489999999998</v>
      </c>
      <c r="D31" s="7"/>
      <c r="E31" s="7">
        <f t="shared" si="0"/>
        <v>15532.489999999998</v>
      </c>
    </row>
    <row r="32" spans="1:5" hidden="1">
      <c r="A32" s="8" t="s">
        <v>33</v>
      </c>
      <c r="B32" s="8"/>
      <c r="C32" s="7"/>
      <c r="D32" s="7"/>
      <c r="E32" s="7">
        <f t="shared" si="0"/>
        <v>0</v>
      </c>
    </row>
    <row r="33" spans="1:7">
      <c r="A33" s="8" t="s">
        <v>15</v>
      </c>
      <c r="B33" s="8"/>
      <c r="C33" s="7">
        <v>3124.8</v>
      </c>
      <c r="D33" s="7"/>
      <c r="E33" s="7">
        <f t="shared" si="0"/>
        <v>3124.8</v>
      </c>
    </row>
    <row r="34" spans="1:7" ht="16.5" customHeight="1">
      <c r="A34" s="6" t="s">
        <v>17</v>
      </c>
      <c r="B34" s="6"/>
      <c r="C34" s="7">
        <v>61365.39</v>
      </c>
      <c r="D34" s="7"/>
      <c r="E34" s="7">
        <f t="shared" si="0"/>
        <v>61365.39</v>
      </c>
    </row>
    <row r="35" spans="1:7" ht="16.5" customHeight="1">
      <c r="A35" s="6" t="s">
        <v>24</v>
      </c>
      <c r="B35" s="6"/>
      <c r="C35" s="7">
        <v>2900</v>
      </c>
      <c r="D35" s="7"/>
      <c r="E35" s="7">
        <f t="shared" si="0"/>
        <v>2900</v>
      </c>
    </row>
    <row r="36" spans="1:7" ht="14.25" customHeight="1">
      <c r="A36" s="6" t="s">
        <v>25</v>
      </c>
      <c r="B36" s="6"/>
      <c r="C36" s="7">
        <v>830</v>
      </c>
      <c r="D36" s="7"/>
      <c r="E36" s="7">
        <f t="shared" si="0"/>
        <v>830</v>
      </c>
    </row>
    <row r="37" spans="1:7" ht="15" customHeight="1">
      <c r="A37" s="6" t="s">
        <v>51</v>
      </c>
      <c r="B37" s="6"/>
      <c r="C37" s="7">
        <v>26074.15</v>
      </c>
      <c r="D37" s="7"/>
      <c r="E37" s="7">
        <f t="shared" si="0"/>
        <v>26074.15</v>
      </c>
    </row>
    <row r="38" spans="1:7" ht="15" customHeight="1">
      <c r="A38" s="8" t="s">
        <v>53</v>
      </c>
      <c r="B38" s="8"/>
      <c r="C38" s="17">
        <f>C16-C17</f>
        <v>-107718.39000000001</v>
      </c>
      <c r="D38" s="7"/>
      <c r="E38" s="7">
        <f t="shared" si="0"/>
        <v>-107718.39000000001</v>
      </c>
    </row>
    <row r="39" spans="1:7" ht="15" customHeight="1">
      <c r="A39" s="8" t="s">
        <v>52</v>
      </c>
      <c r="B39" s="18">
        <f>'3 квартал'!C39</f>
        <v>-89998.26999999996</v>
      </c>
      <c r="C39" s="17">
        <f>C38+B39</f>
        <v>-197716.65999999997</v>
      </c>
      <c r="D39" s="7"/>
      <c r="E39" s="7">
        <f t="shared" si="0"/>
        <v>-197716.65999999997</v>
      </c>
      <c r="G39" s="19"/>
    </row>
    <row r="40" spans="1:7" ht="14.25" customHeight="1">
      <c r="A40" s="8" t="s">
        <v>30</v>
      </c>
      <c r="B40" s="18">
        <f>'3 квартал'!C40</f>
        <v>34793.240000000005</v>
      </c>
      <c r="C40" s="17">
        <f>C12-C13+B40</f>
        <v>32257.689999999959</v>
      </c>
      <c r="D40" s="7"/>
      <c r="E40" s="7">
        <f t="shared" si="0"/>
        <v>32257.689999999959</v>
      </c>
    </row>
    <row r="41" spans="1:7" ht="19.5" customHeight="1">
      <c r="A41" s="8" t="s">
        <v>31</v>
      </c>
      <c r="B41" s="18">
        <f>'3 квартал'!C41</f>
        <v>68522.33</v>
      </c>
      <c r="C41" s="17">
        <v>50520.92</v>
      </c>
      <c r="D41" s="7"/>
      <c r="E41" s="7">
        <f t="shared" si="0"/>
        <v>50520.92</v>
      </c>
    </row>
    <row r="42" spans="1:7" ht="83.25" customHeight="1">
      <c r="A42" s="12" t="s">
        <v>18</v>
      </c>
      <c r="B42" s="12"/>
      <c r="C42" s="11"/>
      <c r="D42" s="28"/>
      <c r="E42" s="28"/>
    </row>
  </sheetData>
  <mergeCells count="16">
    <mergeCell ref="A9:C9"/>
    <mergeCell ref="D9:E9"/>
    <mergeCell ref="D42:E42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20" zoomScaleNormal="120" workbookViewId="0">
      <selection activeCell="H17" sqref="A1:XFD1048576"/>
    </sheetView>
  </sheetViews>
  <sheetFormatPr defaultRowHeight="15"/>
  <cols>
    <col min="1" max="1" width="46.85546875" customWidth="1"/>
    <col min="2" max="2" width="22.28515625" hidden="1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6" t="s">
        <v>55</v>
      </c>
      <c r="B1" s="36"/>
      <c r="C1" s="37"/>
      <c r="D1" s="37"/>
      <c r="E1" s="37"/>
    </row>
    <row r="2" spans="1:5" ht="5.25" customHeight="1" thickBot="1">
      <c r="A2" s="1"/>
      <c r="B2" s="1"/>
      <c r="C2" s="1"/>
      <c r="D2" s="1"/>
      <c r="E2" s="1"/>
    </row>
    <row r="3" spans="1:5">
      <c r="A3" s="38" t="s">
        <v>0</v>
      </c>
      <c r="B3" s="39"/>
      <c r="C3" s="40"/>
      <c r="D3" s="41" t="s">
        <v>1</v>
      </c>
      <c r="E3" s="42"/>
    </row>
    <row r="4" spans="1:5" ht="12.75" customHeight="1">
      <c r="A4" s="29" t="s">
        <v>2</v>
      </c>
      <c r="B4" s="30"/>
      <c r="C4" s="31"/>
      <c r="D4" s="32">
        <f>5688.3</f>
        <v>5688.3</v>
      </c>
      <c r="E4" s="33"/>
    </row>
    <row r="5" spans="1:5" ht="12.75" customHeight="1">
      <c r="A5" s="29" t="s">
        <v>3</v>
      </c>
      <c r="B5" s="30"/>
      <c r="C5" s="31"/>
      <c r="D5" s="32">
        <v>32.6</v>
      </c>
      <c r="E5" s="33"/>
    </row>
    <row r="6" spans="1:5" ht="12" customHeight="1">
      <c r="A6" s="29" t="s">
        <v>4</v>
      </c>
      <c r="B6" s="30"/>
      <c r="C6" s="31"/>
      <c r="D6" s="32">
        <v>1130.7</v>
      </c>
      <c r="E6" s="33"/>
    </row>
    <row r="7" spans="1:5" ht="13.5" customHeight="1">
      <c r="A7" s="29" t="s">
        <v>5</v>
      </c>
      <c r="B7" s="30"/>
      <c r="C7" s="31"/>
      <c r="D7" s="34"/>
      <c r="E7" s="35"/>
    </row>
    <row r="8" spans="1:5" ht="12.75" customHeight="1">
      <c r="A8" s="29" t="s">
        <v>6</v>
      </c>
      <c r="B8" s="30"/>
      <c r="C8" s="31"/>
      <c r="D8" s="32">
        <v>172</v>
      </c>
      <c r="E8" s="33"/>
    </row>
    <row r="9" spans="1:5" ht="15.75" customHeight="1" thickBot="1">
      <c r="A9" s="23" t="s">
        <v>7</v>
      </c>
      <c r="B9" s="24"/>
      <c r="C9" s="25"/>
      <c r="D9" s="26">
        <v>17.98</v>
      </c>
      <c r="E9" s="27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22"/>
      <c r="B11" s="16" t="s">
        <v>39</v>
      </c>
      <c r="C11" s="4" t="s">
        <v>8</v>
      </c>
      <c r="D11" s="4" t="s">
        <v>9</v>
      </c>
      <c r="E11" s="5" t="s">
        <v>10</v>
      </c>
    </row>
    <row r="12" spans="1:5" ht="18.75" customHeight="1">
      <c r="A12" s="6" t="s">
        <v>11</v>
      </c>
      <c r="B12" s="6"/>
      <c r="C12" s="7">
        <f>'1 квартал'!C12+'2 квартал '!C12+'3 квартал'!C12+'4 квартал'!C12</f>
        <v>1228393.9099999999</v>
      </c>
      <c r="D12" s="7"/>
      <c r="E12" s="7">
        <f>C12+D12</f>
        <v>1228393.9099999999</v>
      </c>
    </row>
    <row r="13" spans="1:5" ht="15.75" customHeight="1">
      <c r="A13" s="6" t="s">
        <v>34</v>
      </c>
      <c r="B13" s="6"/>
      <c r="C13" s="7">
        <f>'1 квартал'!C13+'2 квартал '!C13+'3 квартал'!C13+'4 квартал'!C13</f>
        <v>1212064.52</v>
      </c>
      <c r="D13" s="7"/>
      <c r="E13" s="7">
        <f t="shared" ref="E13:E41" si="0">C13+D13</f>
        <v>1212064.52</v>
      </c>
    </row>
    <row r="14" spans="1:5">
      <c r="A14" s="13" t="s">
        <v>35</v>
      </c>
      <c r="B14" s="13"/>
      <c r="C14" s="7">
        <f>'1 квартал'!C14+'2 квартал '!C14+'3 квартал'!C14+'4 квартал'!C14</f>
        <v>31108.95</v>
      </c>
      <c r="D14" s="7"/>
      <c r="E14" s="7">
        <f t="shared" si="0"/>
        <v>31108.95</v>
      </c>
    </row>
    <row r="15" spans="1:5">
      <c r="A15" s="13" t="s">
        <v>36</v>
      </c>
      <c r="B15" s="13"/>
      <c r="C15" s="7">
        <f>'1 квартал'!C15+'2 квартал '!C15+'3 квартал'!C15+'4 квартал'!C15</f>
        <v>40317.479999999996</v>
      </c>
      <c r="D15" s="7"/>
      <c r="E15" s="7">
        <f t="shared" si="0"/>
        <v>40317.479999999996</v>
      </c>
    </row>
    <row r="16" spans="1:5">
      <c r="A16" s="13" t="s">
        <v>38</v>
      </c>
      <c r="B16" s="13"/>
      <c r="C16" s="9">
        <f>C13+C14+C15</f>
        <v>1283490.95</v>
      </c>
      <c r="D16" s="7"/>
      <c r="E16" s="7">
        <f t="shared" si="0"/>
        <v>1283490.95</v>
      </c>
    </row>
    <row r="17" spans="1:5">
      <c r="A17" s="8" t="s">
        <v>12</v>
      </c>
      <c r="B17" s="8"/>
      <c r="C17" s="9">
        <f>C18+C19+C20+C21+C22+C24+C25+C29+C30+C31+C32+C33+C34+C35+C36+C37+C23</f>
        <v>1659791.9999999998</v>
      </c>
      <c r="D17" s="7"/>
      <c r="E17" s="7">
        <f t="shared" si="0"/>
        <v>1659791.9999999998</v>
      </c>
    </row>
    <row r="18" spans="1:5" ht="26.25" customHeight="1">
      <c r="A18" s="10" t="s">
        <v>19</v>
      </c>
      <c r="B18" s="10"/>
      <c r="C18" s="7">
        <f>'1 квартал'!C18+'2 квартал '!C18+'3 квартал'!C18+'4 квартал'!C18</f>
        <v>151870.20000000001</v>
      </c>
      <c r="D18" s="7"/>
      <c r="E18" s="7">
        <f t="shared" si="0"/>
        <v>151870.20000000001</v>
      </c>
    </row>
    <row r="19" spans="1:5">
      <c r="A19" s="10" t="s">
        <v>20</v>
      </c>
      <c r="B19" s="10"/>
      <c r="C19" s="7">
        <f>'1 квартал'!C19+'2 квартал '!C19+'3 квартал'!C19+'4 квартал'!C19</f>
        <v>582</v>
      </c>
      <c r="D19" s="7"/>
      <c r="E19" s="7">
        <f t="shared" si="0"/>
        <v>582</v>
      </c>
    </row>
    <row r="20" spans="1:5">
      <c r="A20" s="10" t="s">
        <v>21</v>
      </c>
      <c r="B20" s="10"/>
      <c r="C20" s="7">
        <f>'1 квартал'!C20+'2 квартал '!C20+'3 квартал'!C20+'4 квартал'!C20</f>
        <v>4552</v>
      </c>
      <c r="D20" s="7"/>
      <c r="E20" s="7">
        <f t="shared" si="0"/>
        <v>4552</v>
      </c>
    </row>
    <row r="21" spans="1:5" hidden="1">
      <c r="A21" s="10" t="s">
        <v>22</v>
      </c>
      <c r="B21" s="10"/>
      <c r="C21" s="7"/>
      <c r="D21" s="7"/>
      <c r="E21" s="7">
        <f t="shared" si="0"/>
        <v>0</v>
      </c>
    </row>
    <row r="22" spans="1:5" hidden="1">
      <c r="A22" s="10" t="s">
        <v>23</v>
      </c>
      <c r="B22" s="10"/>
      <c r="C22" s="7"/>
      <c r="D22" s="7"/>
      <c r="E22" s="7">
        <f t="shared" si="0"/>
        <v>0</v>
      </c>
    </row>
    <row r="23" spans="1:5" hidden="1">
      <c r="A23" s="10" t="s">
        <v>40</v>
      </c>
      <c r="B23" s="10"/>
      <c r="C23" s="7">
        <v>0</v>
      </c>
      <c r="D23" s="7"/>
      <c r="E23" s="7"/>
    </row>
    <row r="24" spans="1:5" ht="38.25">
      <c r="A24" s="6" t="s">
        <v>28</v>
      </c>
      <c r="B24" s="6"/>
      <c r="C24" s="9">
        <f>'1 квартал'!C24+'2 квартал '!C24+'3 квартал'!C24+'4 квартал'!C24</f>
        <v>236655.4</v>
      </c>
      <c r="D24" s="7"/>
      <c r="E24" s="7">
        <f t="shared" si="0"/>
        <v>236655.4</v>
      </c>
    </row>
    <row r="25" spans="1:5">
      <c r="A25" s="8" t="s">
        <v>37</v>
      </c>
      <c r="B25" s="8"/>
      <c r="C25" s="9">
        <f>C26+C27+C28</f>
        <v>734513.6</v>
      </c>
      <c r="D25" s="7"/>
      <c r="E25" s="7">
        <f t="shared" si="0"/>
        <v>734513.6</v>
      </c>
    </row>
    <row r="26" spans="1:5" ht="16.5" customHeight="1">
      <c r="A26" s="10" t="s">
        <v>14</v>
      </c>
      <c r="B26" s="10"/>
      <c r="C26" s="7">
        <f>'1 квартал'!C26+'2 квартал '!C26+'3 квартал'!C26+'4 квартал'!C26</f>
        <v>207183.86</v>
      </c>
      <c r="D26" s="7"/>
      <c r="E26" s="7">
        <f t="shared" si="0"/>
        <v>207183.86</v>
      </c>
    </row>
    <row r="27" spans="1:5" ht="26.25" customHeight="1">
      <c r="A27" s="14" t="s">
        <v>16</v>
      </c>
      <c r="B27" s="14"/>
      <c r="C27" s="7">
        <f>'1 квартал'!C27+'2 квартал '!C27+'3 квартал'!C27+'4 квартал'!C27</f>
        <v>193678.98</v>
      </c>
      <c r="D27" s="7"/>
      <c r="E27" s="7">
        <f t="shared" si="0"/>
        <v>193678.98</v>
      </c>
    </row>
    <row r="28" spans="1:5">
      <c r="A28" s="14" t="s">
        <v>26</v>
      </c>
      <c r="B28" s="14"/>
      <c r="C28" s="7">
        <f>'1 квартал'!C28+'2 квартал '!C28+'3 квартал'!C28+'4 квартал'!C28</f>
        <v>333650.76</v>
      </c>
      <c r="D28" s="7"/>
      <c r="E28" s="7">
        <f t="shared" si="0"/>
        <v>333650.76</v>
      </c>
    </row>
    <row r="29" spans="1:5">
      <c r="A29" s="8" t="s">
        <v>13</v>
      </c>
      <c r="B29" s="8"/>
      <c r="C29" s="7">
        <f>'1 квартал'!C29+'2 квартал '!C29+'3 квартал'!C29+'4 квартал'!C29</f>
        <v>56366.17</v>
      </c>
      <c r="D29" s="7"/>
      <c r="E29" s="7">
        <f t="shared" si="0"/>
        <v>56366.17</v>
      </c>
    </row>
    <row r="30" spans="1:5">
      <c r="A30" s="8" t="s">
        <v>32</v>
      </c>
      <c r="B30" s="8"/>
      <c r="C30" s="7">
        <f>'1 квартал'!C30+'2 квартал '!C30+'3 квартал'!C30+'4 квартал'!C30</f>
        <v>15474.2</v>
      </c>
      <c r="D30" s="7"/>
      <c r="E30" s="7">
        <f t="shared" si="0"/>
        <v>15474.2</v>
      </c>
    </row>
    <row r="31" spans="1:5">
      <c r="A31" s="8" t="s">
        <v>27</v>
      </c>
      <c r="B31" s="8"/>
      <c r="C31" s="7">
        <f>'1 квартал'!C31+'2 квартал '!C31+'3 квартал'!C31+'4 квартал'!C31</f>
        <v>76418.459999999992</v>
      </c>
      <c r="D31" s="7"/>
      <c r="E31" s="7">
        <f t="shared" si="0"/>
        <v>76418.459999999992</v>
      </c>
    </row>
    <row r="32" spans="1:5">
      <c r="A32" s="8" t="s">
        <v>33</v>
      </c>
      <c r="B32" s="8"/>
      <c r="C32" s="7">
        <f>'1 квартал'!C32</f>
        <v>13011.94</v>
      </c>
      <c r="D32" s="7"/>
      <c r="E32" s="7">
        <f t="shared" si="0"/>
        <v>13011.94</v>
      </c>
    </row>
    <row r="33" spans="1:7">
      <c r="A33" s="8" t="s">
        <v>15</v>
      </c>
      <c r="B33" s="8"/>
      <c r="C33" s="7">
        <f>'1 квартал'!C33+'2 квартал '!C33+'3 квартал'!C33+'4 квартал'!C33</f>
        <v>19240</v>
      </c>
      <c r="D33" s="7"/>
      <c r="E33" s="7">
        <f t="shared" si="0"/>
        <v>19240</v>
      </c>
    </row>
    <row r="34" spans="1:7" ht="16.5" customHeight="1">
      <c r="A34" s="6" t="s">
        <v>17</v>
      </c>
      <c r="B34" s="6"/>
      <c r="C34" s="7">
        <f>'1 квартал'!C34+'2 квартал '!C34+'3 квартал'!C34+'4 квартал'!C34</f>
        <v>245678.77000000002</v>
      </c>
      <c r="D34" s="7"/>
      <c r="E34" s="7">
        <f t="shared" si="0"/>
        <v>245678.77000000002</v>
      </c>
    </row>
    <row r="35" spans="1:7" ht="16.5" customHeight="1">
      <c r="A35" s="6" t="s">
        <v>24</v>
      </c>
      <c r="B35" s="6"/>
      <c r="C35" s="7">
        <f>'1 квартал'!C35+'2 квартал '!C35+'3 квартал'!C35+'4 квартал'!C35</f>
        <v>11550</v>
      </c>
      <c r="D35" s="7"/>
      <c r="E35" s="7">
        <f t="shared" si="0"/>
        <v>11550</v>
      </c>
    </row>
    <row r="36" spans="1:7" ht="14.25" customHeight="1">
      <c r="A36" s="6" t="s">
        <v>25</v>
      </c>
      <c r="B36" s="6"/>
      <c r="C36" s="7">
        <f>'1 квартал'!C36+'2 квартал '!C36+'3 квартал'!C36+'4 квартал'!C36</f>
        <v>3310</v>
      </c>
      <c r="D36" s="7"/>
      <c r="E36" s="7">
        <f t="shared" si="0"/>
        <v>3310</v>
      </c>
    </row>
    <row r="37" spans="1:7" ht="15" customHeight="1">
      <c r="A37" s="6" t="s">
        <v>51</v>
      </c>
      <c r="B37" s="6"/>
      <c r="C37" s="7">
        <f>'1 квартал'!C37+'2 квартал '!C37+'3 квартал'!C37+'4 квартал'!C37</f>
        <v>90569.260000000009</v>
      </c>
      <c r="D37" s="7"/>
      <c r="E37" s="7">
        <f t="shared" si="0"/>
        <v>90569.260000000009</v>
      </c>
    </row>
    <row r="38" spans="1:7" ht="15" customHeight="1">
      <c r="A38" s="8" t="s">
        <v>56</v>
      </c>
      <c r="B38" s="8"/>
      <c r="C38" s="17">
        <f>C16-C17</f>
        <v>-376301.04999999981</v>
      </c>
      <c r="D38" s="7"/>
      <c r="E38" s="7">
        <f t="shared" si="0"/>
        <v>-376301.04999999981</v>
      </c>
    </row>
    <row r="39" spans="1:7" ht="15" customHeight="1">
      <c r="A39" s="8" t="s">
        <v>52</v>
      </c>
      <c r="B39" s="18">
        <f>'4 квартал'!C39</f>
        <v>-197716.65999999997</v>
      </c>
      <c r="C39" s="17">
        <f>C38+'1 квартал'!B39</f>
        <v>-197716.6599999998</v>
      </c>
      <c r="D39" s="7"/>
      <c r="E39" s="7">
        <f t="shared" si="0"/>
        <v>-197716.6599999998</v>
      </c>
      <c r="G39" s="19"/>
    </row>
    <row r="40" spans="1:7" ht="14.25" customHeight="1">
      <c r="A40" s="8" t="s">
        <v>30</v>
      </c>
      <c r="B40" s="18">
        <f>'4 квартал'!C40</f>
        <v>32257.689999999959</v>
      </c>
      <c r="C40" s="17">
        <f>C12-C13+'1 квартал'!B40</f>
        <v>32257.689999999897</v>
      </c>
      <c r="D40" s="7"/>
      <c r="E40" s="7">
        <f t="shared" si="0"/>
        <v>32257.689999999897</v>
      </c>
    </row>
    <row r="41" spans="1:7" ht="19.5" customHeight="1">
      <c r="A41" s="8" t="s">
        <v>31</v>
      </c>
      <c r="B41" s="18">
        <f>'4 квартал'!C41</f>
        <v>50520.92</v>
      </c>
      <c r="C41" s="17">
        <f>B41</f>
        <v>50520.92</v>
      </c>
      <c r="D41" s="7"/>
      <c r="E41" s="7">
        <f t="shared" si="0"/>
        <v>50520.92</v>
      </c>
    </row>
    <row r="42" spans="1:7" ht="83.25" customHeight="1">
      <c r="A42" s="12" t="s">
        <v>18</v>
      </c>
      <c r="B42" s="12"/>
      <c r="C42" s="11"/>
      <c r="D42" s="28"/>
      <c r="E42" s="28"/>
    </row>
  </sheetData>
  <mergeCells count="16">
    <mergeCell ref="A9:C9"/>
    <mergeCell ref="D9:E9"/>
    <mergeCell ref="D42:E42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</vt:lpstr>
      <vt:lpstr>2 квартал </vt:lpstr>
      <vt:lpstr>3 квартал</vt:lpstr>
      <vt:lpstr>4 квартал</vt:lpstr>
      <vt:lpstr>2019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Papik</cp:lastModifiedBy>
  <cp:lastPrinted>2020-03-16T11:59:12Z</cp:lastPrinted>
  <dcterms:created xsi:type="dcterms:W3CDTF">2015-02-18T08:40:04Z</dcterms:created>
  <dcterms:modified xsi:type="dcterms:W3CDTF">2020-04-03T18:31:16Z</dcterms:modified>
</cp:coreProperties>
</file>