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195" windowHeight="9030" firstSheet="2" activeTab="2"/>
  </bookViews>
  <sheets>
    <sheet name="1 квартал " sheetId="1" state="hidden" r:id="rId1"/>
    <sheet name="2 квартал " sheetId="4" state="hidden" r:id="rId2"/>
    <sheet name="3 квартал " sheetId="5" r:id="rId3"/>
    <sheet name="4 квартал" sheetId="6" state="hidden" r:id="rId4"/>
    <sheet name="ИТОГО 2018" sheetId="7" state="hidden" r:id="rId5"/>
  </sheets>
  <calcPr calcId="124519"/>
</workbook>
</file>

<file path=xl/calcChain.xml><?xml version="1.0" encoding="utf-8"?>
<calcChain xmlns="http://schemas.openxmlformats.org/spreadsheetml/2006/main">
  <c r="C17" i="5"/>
  <c r="E23"/>
  <c r="C31"/>
  <c r="C13"/>
  <c r="C12"/>
  <c r="C28" l="1"/>
  <c r="C27"/>
  <c r="C15" l="1"/>
  <c r="C14"/>
  <c r="C27" i="4"/>
  <c r="C39"/>
  <c r="C30" l="1"/>
  <c r="C26" l="1"/>
  <c r="C13" l="1"/>
  <c r="C12"/>
  <c r="C39" i="1" l="1"/>
  <c r="C38"/>
  <c r="C30"/>
  <c r="C39" i="7" l="1"/>
  <c r="E39" s="1"/>
  <c r="C40"/>
  <c r="E40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 s="1"/>
  <c r="C34"/>
  <c r="E34" s="1"/>
  <c r="C35"/>
  <c r="E35" s="1"/>
  <c r="C36"/>
  <c r="E36" s="1"/>
  <c r="C25"/>
  <c r="C19"/>
  <c r="E19" s="1"/>
  <c r="C20"/>
  <c r="E20" s="1"/>
  <c r="C21"/>
  <c r="E21" s="1"/>
  <c r="C22"/>
  <c r="E22" s="1"/>
  <c r="C23"/>
  <c r="E23" s="1"/>
  <c r="C18"/>
  <c r="C13"/>
  <c r="C14"/>
  <c r="E14" s="1"/>
  <c r="C15"/>
  <c r="E15" s="1"/>
  <c r="C12"/>
  <c r="E12" s="1"/>
  <c r="B39"/>
  <c r="B40"/>
  <c r="B38"/>
  <c r="B40" i="6"/>
  <c r="E40"/>
  <c r="E39"/>
  <c r="E38"/>
  <c r="E36"/>
  <c r="E35"/>
  <c r="E34"/>
  <c r="E33"/>
  <c r="E32"/>
  <c r="E31"/>
  <c r="E30"/>
  <c r="E29"/>
  <c r="E28"/>
  <c r="E27"/>
  <c r="E26"/>
  <c r="E25"/>
  <c r="C24"/>
  <c r="E24" s="1"/>
  <c r="E23"/>
  <c r="E22"/>
  <c r="E21"/>
  <c r="E20"/>
  <c r="E19"/>
  <c r="E18"/>
  <c r="C17"/>
  <c r="E17" s="1"/>
  <c r="C16"/>
  <c r="C37" s="1"/>
  <c r="E37" s="1"/>
  <c r="E15"/>
  <c r="E14"/>
  <c r="E13"/>
  <c r="E12"/>
  <c r="B40" i="5"/>
  <c r="C40" s="1"/>
  <c r="B39" i="6" s="1"/>
  <c r="B41" i="5"/>
  <c r="E41"/>
  <c r="E40"/>
  <c r="E37"/>
  <c r="E36"/>
  <c r="E35"/>
  <c r="E34"/>
  <c r="E33"/>
  <c r="E32"/>
  <c r="E31"/>
  <c r="E30"/>
  <c r="E29"/>
  <c r="E28"/>
  <c r="E27"/>
  <c r="E26"/>
  <c r="C25"/>
  <c r="E25" s="1"/>
  <c r="E24"/>
  <c r="E22"/>
  <c r="E21"/>
  <c r="E20"/>
  <c r="E19"/>
  <c r="E18"/>
  <c r="C16"/>
  <c r="E15"/>
  <c r="E14"/>
  <c r="E13"/>
  <c r="E12"/>
  <c r="B39" i="4"/>
  <c r="B40"/>
  <c r="E40"/>
  <c r="E39"/>
  <c r="E36"/>
  <c r="E35"/>
  <c r="E34"/>
  <c r="E33"/>
  <c r="E32"/>
  <c r="E31"/>
  <c r="E30"/>
  <c r="E29"/>
  <c r="E28"/>
  <c r="E27"/>
  <c r="E26"/>
  <c r="E25"/>
  <c r="C24"/>
  <c r="E24" s="1"/>
  <c r="E23"/>
  <c r="E22"/>
  <c r="E21"/>
  <c r="E20"/>
  <c r="E19"/>
  <c r="E18"/>
  <c r="C16"/>
  <c r="E15"/>
  <c r="E14"/>
  <c r="E13"/>
  <c r="E12"/>
  <c r="E13" i="1"/>
  <c r="E14"/>
  <c r="E15"/>
  <c r="E18"/>
  <c r="E19"/>
  <c r="E20"/>
  <c r="E21"/>
  <c r="E22"/>
  <c r="E23"/>
  <c r="E25"/>
  <c r="E26"/>
  <c r="E27"/>
  <c r="E28"/>
  <c r="E29"/>
  <c r="E30"/>
  <c r="E31"/>
  <c r="E32"/>
  <c r="E33"/>
  <c r="E34"/>
  <c r="E35"/>
  <c r="E36"/>
  <c r="E39"/>
  <c r="E40"/>
  <c r="E12"/>
  <c r="C24"/>
  <c r="C17" s="1"/>
  <c r="E17" s="1"/>
  <c r="C16"/>
  <c r="E16" s="1"/>
  <c r="E17" i="5" l="1"/>
  <c r="C17" i="4"/>
  <c r="E17" s="1"/>
  <c r="C24" i="7"/>
  <c r="E24" s="1"/>
  <c r="E25"/>
  <c r="E24" i="1"/>
  <c r="E18" i="7"/>
  <c r="C16"/>
  <c r="E13"/>
  <c r="E16" i="6"/>
  <c r="E16" i="5"/>
  <c r="E16" i="4"/>
  <c r="C37" i="1"/>
  <c r="C38" i="5" l="1"/>
  <c r="C37" i="4"/>
  <c r="E37" i="1"/>
  <c r="C17" i="7"/>
  <c r="E17" s="1"/>
  <c r="E16"/>
  <c r="E38" i="5" l="1"/>
  <c r="E37" i="4"/>
  <c r="C38"/>
  <c r="B38"/>
  <c r="E38" i="1"/>
  <c r="C37" i="7"/>
  <c r="E37" s="1"/>
  <c r="B39" i="5" l="1"/>
  <c r="C39" s="1"/>
  <c r="E39" s="1"/>
  <c r="E38" i="4"/>
  <c r="C38" i="7" l="1"/>
  <c r="E38" s="1"/>
  <c r="B38" i="6"/>
</calcChain>
</file>

<file path=xl/sharedStrings.xml><?xml version="1.0" encoding="utf-8"?>
<sst xmlns="http://schemas.openxmlformats.org/spreadsheetml/2006/main" count="222" uniqueCount="61">
  <si>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</si>
  <si>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</si>
  <si>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</si>
  <si>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</si>
  <si>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</si>
  <si>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</si>
  <si>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</si>
  <si>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</si>
  <si>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</si>
  <si>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</si>
  <si>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</si>
  <si>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</si>
  <si>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Затраты - всего, в том числе: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</si>
  <si>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</si>
  <si>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</si>
  <si>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</si>
  <si>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</si>
  <si>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Расходы на управление </t>
  </si>
  <si>
    <t xml:space="preserve">Управляющая организация:
ООО "УК Уютный Дом"
Генеральный директор
___________ В.Е. Скачкова
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</si>
  <si>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</si>
  <si>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</si>
  <si>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</si>
  <si>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</si>
  <si>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Вывоз крупногабаритного мусора</t>
  </si>
  <si>
    <t>Юридические расходы</t>
  </si>
  <si>
    <t>Транспортные расходы</t>
  </si>
  <si>
    <t>Прочие затраты по  договорам подряда</t>
  </si>
  <si>
    <t>Общеэксплуатац. Расходы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</si>
  <si>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</si>
  <si>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15,78; 18,48</t>
  </si>
  <si>
    <t>ОДН за эл-во</t>
  </si>
  <si>
    <t>Задолженность по оплате за содержание</t>
  </si>
  <si>
    <t>Задолженность по оплате за коммун.услуги</t>
  </si>
  <si>
    <t>Услуги РИРЦ по кап.ремонт</t>
  </si>
  <si>
    <t>Налог по УСН</t>
  </si>
  <si>
    <t xml:space="preserve">Оплачено собственниками 
</t>
  </si>
  <si>
    <t xml:space="preserve">Получено доходов от использования общего имущества </t>
  </si>
  <si>
    <t>Получено доходов от повыш. К-тов</t>
  </si>
  <si>
    <t>Затраты на работы по текущ.ремонту, в т.ч.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</si>
  <si>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1-й квартал   2018 год</t>
  </si>
  <si>
    <t>Всего за 2017 год</t>
  </si>
  <si>
    <t>ИТОГО ДОХОДОВ</t>
  </si>
  <si>
    <t>Остаток неиспользованных средств за 1-й кв.18г.</t>
  </si>
  <si>
    <t>Остаток неиспользованных средств за 2-й кв.18г.</t>
  </si>
  <si>
    <t>Остаток неиспользованных средств на 01.04.18г.</t>
  </si>
  <si>
    <t>Всего за 1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</si>
  <si>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2-й квартал   2018 год</t>
  </si>
  <si>
    <t>Остаток неиспользованных средств за 3-й кв.18г.</t>
  </si>
  <si>
    <t>Остаток неиспользованных средств на 01.07.18г.</t>
  </si>
  <si>
    <t>Всего за 2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</si>
  <si>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3-й квартал   2018 год</t>
  </si>
  <si>
    <t>Остаток неиспользованных средств за 4-й кв.18г.</t>
  </si>
  <si>
    <t>Остаток неиспользованных средств на 01.10.18г.</t>
  </si>
  <si>
    <t>Всего за 3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</si>
  <si>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4-й квартал   2018 год</t>
  </si>
  <si>
    <t>Остаток неиспользованных средств за 2018г.</t>
  </si>
  <si>
    <t>Остаток неиспользованных средств на 01.01.19г.</t>
  </si>
  <si>
    <t>Всего за 4 кв. 2018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</si>
  <si>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ул.Докучаева, № 9  за 2018 год</t>
  </si>
  <si>
    <t>корректировка сентябрь 2017</t>
  </si>
  <si>
    <t>ТО газ.сетей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</si>
</sst>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13" xfId="0" applyFont="1" applyBorder="1" applyAlignment="1">
      <alignment wrapText="1"/>
    </xf>
    <xf numFmtId="0" fontId="3" fillId="0" borderId="13" xfId="0" applyFont="1" applyBorder="1" applyAlignment="1"/>
    <xf numFmtId="0" fontId="3" fillId="0" borderId="7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/>
    <xf numFmtId="0" fontId="2" fillId="0" borderId="14" xfId="0" applyFont="1" applyBorder="1" applyAlignment="1">
      <alignment vertical="center"/>
    </xf>
    <xf numFmtId="0" fontId="2" fillId="0" borderId="14" xfId="0" applyFont="1" applyBorder="1"/>
    <xf numFmtId="0" fontId="3" fillId="0" borderId="14" xfId="0" applyFont="1" applyBorder="1" applyAlignment="1">
      <alignment vertical="center"/>
    </xf>
    <xf numFmtId="4" fontId="3" fillId="0" borderId="14" xfId="0" applyNumberFormat="1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7" xfId="0" applyFont="1" applyBorder="1" applyAlignment="1"/>
    <xf numFmtId="0" fontId="2" fillId="0" borderId="7" xfId="0" applyFont="1" applyBorder="1" applyAlignment="1">
      <alignment horizontal="center" vertical="center"/>
    </xf>
    <xf numFmtId="4" fontId="2" fillId="0" borderId="14" xfId="0" applyNumberFormat="1" applyFont="1" applyBorder="1"/>
    <xf numFmtId="4" fontId="2" fillId="0" borderId="14" xfId="0" applyNumberFormat="1" applyFont="1" applyBorder="1" applyAlignment="1">
      <alignment vertical="center"/>
    </xf>
    <xf numFmtId="0" fontId="0" fillId="2" borderId="0" xfId="0" applyFill="1"/>
    <xf numFmtId="9" fontId="0" fillId="2" borderId="0" xfId="0" applyNumberFormat="1" applyFill="1"/>
    <xf numFmtId="2" fontId="0" fillId="0" borderId="0" xfId="0" applyNumberFormat="1"/>
    <xf numFmtId="0" fontId="1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9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opLeftCell="A16" zoomScale="120" zoomScaleNormal="120" workbookViewId="0">
      <selection activeCell="C36" sqref="C36"/>
    </sheetView>
  </sheetViews>
  <sheetFormatPr defaultRowHeight="15"/>
  <cols>
    <col min="1" max="1" width="46.85546875" customWidth="1"/>
    <col min="2" max="2" width="22.28515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1" t="s">
        <v>39</v>
      </c>
      <c r="B1" s="31"/>
      <c r="C1" s="32"/>
      <c r="D1" s="32"/>
      <c r="E1" s="32"/>
    </row>
    <row r="2" spans="1:5" ht="5.25" customHeight="1" thickBot="1">
      <c r="A2" s="1"/>
      <c r="B2" s="1"/>
      <c r="C2" s="1"/>
      <c r="D2" s="1"/>
      <c r="E2" s="1"/>
    </row>
    <row r="3" spans="1:5">
      <c r="A3" s="33" t="s">
        <v>0</v>
      </c>
      <c r="B3" s="34"/>
      <c r="C3" s="35"/>
      <c r="D3" s="36" t="s">
        <v>1</v>
      </c>
      <c r="E3" s="37"/>
    </row>
    <row r="4" spans="1:5" ht="12.75" customHeight="1">
      <c r="A4" s="38" t="s">
        <v>2</v>
      </c>
      <c r="B4" s="39"/>
      <c r="C4" s="40"/>
      <c r="D4" s="27">
        <v>5624.82</v>
      </c>
      <c r="E4" s="28"/>
    </row>
    <row r="5" spans="1:5" ht="12.75" customHeight="1">
      <c r="A5" s="38" t="s">
        <v>3</v>
      </c>
      <c r="B5" s="39"/>
      <c r="C5" s="40"/>
      <c r="D5" s="27">
        <v>32.6</v>
      </c>
      <c r="E5" s="28"/>
    </row>
    <row r="6" spans="1:5" ht="12" customHeight="1">
      <c r="A6" s="38" t="s">
        <v>4</v>
      </c>
      <c r="B6" s="39"/>
      <c r="C6" s="40"/>
      <c r="D6" s="27">
        <v>1130.7</v>
      </c>
      <c r="E6" s="28"/>
    </row>
    <row r="7" spans="1:5" ht="13.5" customHeight="1">
      <c r="A7" s="38" t="s">
        <v>5</v>
      </c>
      <c r="B7" s="39"/>
      <c r="C7" s="40"/>
      <c r="D7" s="29"/>
      <c r="E7" s="30"/>
    </row>
    <row r="8" spans="1:5" ht="12.75" customHeight="1">
      <c r="A8" s="38" t="s">
        <v>6</v>
      </c>
      <c r="B8" s="39"/>
      <c r="C8" s="40"/>
      <c r="D8" s="27">
        <v>170</v>
      </c>
      <c r="E8" s="28"/>
    </row>
    <row r="9" spans="1:5" ht="15.75" customHeight="1" thickBot="1">
      <c r="A9" s="41" t="s">
        <v>7</v>
      </c>
      <c r="B9" s="42"/>
      <c r="C9" s="43"/>
      <c r="D9" s="25" t="s">
        <v>29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4"/>
      <c r="B11" s="18" t="s">
        <v>40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>
        <v>311290.77</v>
      </c>
      <c r="D12" s="8"/>
      <c r="E12" s="8">
        <f>C12+D12</f>
        <v>311290.77</v>
      </c>
    </row>
    <row r="13" spans="1:5" ht="15.75" customHeight="1">
      <c r="A13" s="7" t="s">
        <v>35</v>
      </c>
      <c r="B13" s="7"/>
      <c r="C13" s="8">
        <v>303721.38</v>
      </c>
      <c r="D13" s="8"/>
      <c r="E13" s="8">
        <f t="shared" ref="E13:E40" si="0">C13+D13</f>
        <v>303721.38</v>
      </c>
    </row>
    <row r="14" spans="1:5">
      <c r="A14" s="15" t="s">
        <v>36</v>
      </c>
      <c r="B14" s="15"/>
      <c r="C14" s="8">
        <v>5000</v>
      </c>
      <c r="D14" s="8"/>
      <c r="E14" s="8">
        <f t="shared" si="0"/>
        <v>5000</v>
      </c>
    </row>
    <row r="15" spans="1:5">
      <c r="A15" s="15" t="s">
        <v>37</v>
      </c>
      <c r="B15" s="15"/>
      <c r="C15" s="8">
        <v>10297.25</v>
      </c>
      <c r="D15" s="8"/>
      <c r="E15" s="8">
        <f t="shared" si="0"/>
        <v>10297.25</v>
      </c>
    </row>
    <row r="16" spans="1:5">
      <c r="A16" s="15" t="s">
        <v>41</v>
      </c>
      <c r="B16" s="15"/>
      <c r="C16" s="10">
        <f>C13+C14+C15</f>
        <v>319018.63</v>
      </c>
      <c r="D16" s="8"/>
      <c r="E16" s="8">
        <f t="shared" si="0"/>
        <v>319018.63</v>
      </c>
    </row>
    <row r="17" spans="1:9">
      <c r="A17" s="9" t="s">
        <v>12</v>
      </c>
      <c r="B17" s="9"/>
      <c r="C17" s="10">
        <f>C18+C19+C20+C21+C22+C23+C24+C28+C29+C30+C31+C32+C33+C34+C35+C36</f>
        <v>301147.50000000006</v>
      </c>
      <c r="D17" s="8"/>
      <c r="E17" s="8">
        <f t="shared" si="0"/>
        <v>301147.50000000006</v>
      </c>
    </row>
    <row r="18" spans="1:9" ht="26.25" customHeight="1">
      <c r="A18" s="11" t="s">
        <v>19</v>
      </c>
      <c r="B18" s="11"/>
      <c r="C18" s="8">
        <v>37967.550000000003</v>
      </c>
      <c r="D18" s="8"/>
      <c r="E18" s="8">
        <f t="shared" si="0"/>
        <v>37967.550000000003</v>
      </c>
    </row>
    <row r="19" spans="1:9">
      <c r="A19" s="11" t="s">
        <v>20</v>
      </c>
      <c r="B19" s="11"/>
      <c r="C19" s="8">
        <v>0</v>
      </c>
      <c r="D19" s="8"/>
      <c r="E19" s="8">
        <f t="shared" si="0"/>
        <v>0</v>
      </c>
    </row>
    <row r="20" spans="1:9">
      <c r="A20" s="11" t="s">
        <v>21</v>
      </c>
      <c r="B20" s="11"/>
      <c r="C20" s="8">
        <v>0</v>
      </c>
      <c r="D20" s="8"/>
      <c r="E20" s="8">
        <f t="shared" si="0"/>
        <v>0</v>
      </c>
    </row>
    <row r="21" spans="1:9">
      <c r="A21" s="11" t="s">
        <v>22</v>
      </c>
      <c r="B21" s="11"/>
      <c r="C21" s="8">
        <v>24938.52</v>
      </c>
      <c r="D21" s="8"/>
      <c r="E21" s="8">
        <f t="shared" si="0"/>
        <v>24938.52</v>
      </c>
    </row>
    <row r="22" spans="1:9">
      <c r="A22" s="11" t="s">
        <v>23</v>
      </c>
      <c r="B22" s="11"/>
      <c r="C22" s="8">
        <v>0</v>
      </c>
      <c r="D22" s="8"/>
      <c r="E22" s="8">
        <f t="shared" si="0"/>
        <v>0</v>
      </c>
    </row>
    <row r="23" spans="1:9" ht="38.25">
      <c r="A23" s="7" t="s">
        <v>28</v>
      </c>
      <c r="B23" s="7"/>
      <c r="C23" s="10">
        <v>50484</v>
      </c>
      <c r="D23" s="8"/>
      <c r="E23" s="8">
        <f t="shared" si="0"/>
        <v>50484</v>
      </c>
    </row>
    <row r="24" spans="1:9">
      <c r="A24" s="9" t="s">
        <v>38</v>
      </c>
      <c r="B24" s="9"/>
      <c r="C24" s="10">
        <f>C25+C26+C27</f>
        <v>72138.94</v>
      </c>
      <c r="D24" s="8"/>
      <c r="E24" s="8">
        <f t="shared" si="0"/>
        <v>72138.94</v>
      </c>
    </row>
    <row r="25" spans="1:9" ht="16.5" customHeight="1">
      <c r="A25" s="11" t="s">
        <v>14</v>
      </c>
      <c r="B25" s="11"/>
      <c r="C25" s="8">
        <v>21149.69</v>
      </c>
      <c r="D25" s="8"/>
      <c r="E25" s="8">
        <f t="shared" si="0"/>
        <v>21149.69</v>
      </c>
      <c r="F25" s="21">
        <v>16678.2</v>
      </c>
      <c r="G25" s="21" t="s">
        <v>59</v>
      </c>
      <c r="H25" s="21"/>
      <c r="I25" s="21"/>
    </row>
    <row r="26" spans="1:9" ht="16.5" customHeight="1">
      <c r="A26" s="16" t="s">
        <v>16</v>
      </c>
      <c r="B26" s="16"/>
      <c r="C26" s="8">
        <v>41789.25</v>
      </c>
      <c r="D26" s="8"/>
      <c r="E26" s="8">
        <f t="shared" si="0"/>
        <v>41789.25</v>
      </c>
    </row>
    <row r="27" spans="1:9">
      <c r="A27" s="16" t="s">
        <v>26</v>
      </c>
      <c r="B27" s="16"/>
      <c r="C27" s="8">
        <v>9200</v>
      </c>
      <c r="D27" s="8"/>
      <c r="E27" s="8">
        <f t="shared" si="0"/>
        <v>9200</v>
      </c>
    </row>
    <row r="28" spans="1:9">
      <c r="A28" s="9" t="s">
        <v>13</v>
      </c>
      <c r="B28" s="9"/>
      <c r="C28" s="8">
        <v>13940.1</v>
      </c>
      <c r="D28" s="8"/>
      <c r="E28" s="8">
        <f t="shared" si="0"/>
        <v>13940.1</v>
      </c>
    </row>
    <row r="29" spans="1:9">
      <c r="A29" s="9" t="s">
        <v>33</v>
      </c>
      <c r="B29" s="9"/>
      <c r="C29" s="8">
        <v>4293.8100000000004</v>
      </c>
      <c r="D29" s="8"/>
      <c r="E29" s="8">
        <f t="shared" si="0"/>
        <v>4293.8100000000004</v>
      </c>
    </row>
    <row r="30" spans="1:9">
      <c r="A30" s="9" t="s">
        <v>27</v>
      </c>
      <c r="B30" s="9"/>
      <c r="C30" s="8">
        <f>18087.07+41.54</f>
        <v>18128.61</v>
      </c>
      <c r="D30" s="8"/>
      <c r="E30" s="8">
        <f t="shared" si="0"/>
        <v>18128.61</v>
      </c>
    </row>
    <row r="31" spans="1:9">
      <c r="A31" s="9" t="s">
        <v>34</v>
      </c>
      <c r="B31" s="9"/>
      <c r="C31" s="8">
        <v>13336.17</v>
      </c>
      <c r="D31" s="8"/>
      <c r="E31" s="8">
        <f t="shared" si="0"/>
        <v>13336.17</v>
      </c>
    </row>
    <row r="32" spans="1:9">
      <c r="A32" s="9" t="s">
        <v>15</v>
      </c>
      <c r="B32" s="9"/>
      <c r="C32" s="8">
        <v>2884.8</v>
      </c>
      <c r="D32" s="8"/>
      <c r="E32" s="8">
        <f t="shared" si="0"/>
        <v>2884.8</v>
      </c>
    </row>
    <row r="33" spans="1:7" ht="16.5" customHeight="1">
      <c r="A33" s="7" t="s">
        <v>17</v>
      </c>
      <c r="B33" s="7"/>
      <c r="C33" s="8">
        <v>46693.62</v>
      </c>
      <c r="D33" s="8"/>
      <c r="E33" s="8">
        <f t="shared" si="0"/>
        <v>46693.62</v>
      </c>
      <c r="F33" s="22">
        <v>0.15</v>
      </c>
    </row>
    <row r="34" spans="1:7" ht="16.5" customHeight="1">
      <c r="A34" s="7" t="s">
        <v>24</v>
      </c>
      <c r="B34" s="7"/>
      <c r="C34" s="8">
        <v>2800</v>
      </c>
      <c r="D34" s="8"/>
      <c r="E34" s="8">
        <f t="shared" si="0"/>
        <v>2800</v>
      </c>
    </row>
    <row r="35" spans="1:7" ht="14.25" customHeight="1">
      <c r="A35" s="7" t="s">
        <v>25</v>
      </c>
      <c r="B35" s="7"/>
      <c r="C35" s="8">
        <v>1000</v>
      </c>
      <c r="D35" s="8"/>
      <c r="E35" s="8">
        <f t="shared" si="0"/>
        <v>1000</v>
      </c>
    </row>
    <row r="36" spans="1:7" ht="15" customHeight="1">
      <c r="A36" s="7" t="s">
        <v>30</v>
      </c>
      <c r="B36" s="7"/>
      <c r="C36" s="8">
        <v>12541.38</v>
      </c>
      <c r="D36" s="8"/>
      <c r="E36" s="8">
        <f t="shared" si="0"/>
        <v>12541.38</v>
      </c>
    </row>
    <row r="37" spans="1:7" ht="15" customHeight="1">
      <c r="A37" s="9" t="s">
        <v>42</v>
      </c>
      <c r="B37" s="9"/>
      <c r="C37" s="19">
        <f>C16-C17</f>
        <v>17871.129999999946</v>
      </c>
      <c r="D37" s="8"/>
      <c r="E37" s="8">
        <f t="shared" si="0"/>
        <v>17871.129999999946</v>
      </c>
    </row>
    <row r="38" spans="1:7" ht="15" customHeight="1">
      <c r="A38" s="9" t="s">
        <v>44</v>
      </c>
      <c r="B38" s="9">
        <v>213491.56</v>
      </c>
      <c r="C38" s="12">
        <f>C37+B38</f>
        <v>231362.68999999994</v>
      </c>
      <c r="D38" s="8"/>
      <c r="E38" s="8">
        <f t="shared" si="0"/>
        <v>231362.68999999994</v>
      </c>
      <c r="G38" s="23"/>
    </row>
    <row r="39" spans="1:7" ht="14.25" customHeight="1">
      <c r="A39" s="9" t="s">
        <v>31</v>
      </c>
      <c r="B39" s="9">
        <v>12133.73</v>
      </c>
      <c r="C39" s="8">
        <f>C12-C13+B39</f>
        <v>19703.120000000014</v>
      </c>
      <c r="D39" s="8"/>
      <c r="E39" s="8">
        <f t="shared" si="0"/>
        <v>19703.120000000014</v>
      </c>
    </row>
    <row r="40" spans="1:7" ht="19.5" customHeight="1">
      <c r="A40" s="9" t="s">
        <v>32</v>
      </c>
      <c r="B40" s="9">
        <v>38308.51</v>
      </c>
      <c r="C40" s="8">
        <v>40743.07</v>
      </c>
      <c r="D40" s="8"/>
      <c r="E40" s="8">
        <f t="shared" si="0"/>
        <v>40743.07</v>
      </c>
    </row>
    <row r="41" spans="1:7" ht="83.25" customHeight="1">
      <c r="A41" s="14" t="s">
        <v>18</v>
      </c>
      <c r="B41" s="14"/>
      <c r="C41" s="13"/>
      <c r="D41" s="24"/>
      <c r="E41" s="24"/>
    </row>
  </sheetData>
  <mergeCells count="16">
    <mergeCell ref="A9:C9"/>
    <mergeCell ref="A6:C6"/>
    <mergeCell ref="A7:C7"/>
    <mergeCell ref="A8:C8"/>
    <mergeCell ref="A5:C5"/>
    <mergeCell ref="D5:E5"/>
    <mergeCell ref="A1:E1"/>
    <mergeCell ref="A3:C3"/>
    <mergeCell ref="D3:E3"/>
    <mergeCell ref="A4:C4"/>
    <mergeCell ref="D4:E4"/>
    <mergeCell ref="D41:E41"/>
    <mergeCell ref="D9:E9"/>
    <mergeCell ref="D8:E8"/>
    <mergeCell ref="D7:E7"/>
    <mergeCell ref="D6:E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opLeftCell="A21" zoomScale="120" zoomScaleNormal="120" workbookViewId="0">
      <selection activeCell="C36" sqref="C36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1" t="s">
        <v>46</v>
      </c>
      <c r="B1" s="31"/>
      <c r="C1" s="32"/>
      <c r="D1" s="32"/>
      <c r="E1" s="32"/>
    </row>
    <row r="2" spans="1:5" ht="5.25" customHeight="1" thickBot="1">
      <c r="A2" s="1"/>
      <c r="B2" s="1"/>
      <c r="C2" s="1"/>
      <c r="D2" s="1"/>
      <c r="E2" s="1"/>
    </row>
    <row r="3" spans="1:5">
      <c r="A3" s="33" t="s">
        <v>0</v>
      </c>
      <c r="B3" s="34"/>
      <c r="C3" s="35"/>
      <c r="D3" s="36" t="s">
        <v>1</v>
      </c>
      <c r="E3" s="37"/>
    </row>
    <row r="4" spans="1:5" ht="12.75" customHeight="1">
      <c r="A4" s="38" t="s">
        <v>2</v>
      </c>
      <c r="B4" s="39"/>
      <c r="C4" s="40"/>
      <c r="D4" s="27">
        <v>5624.82</v>
      </c>
      <c r="E4" s="28"/>
    </row>
    <row r="5" spans="1:5" ht="12.75" customHeight="1">
      <c r="A5" s="38" t="s">
        <v>3</v>
      </c>
      <c r="B5" s="39"/>
      <c r="C5" s="40"/>
      <c r="D5" s="27">
        <v>32.6</v>
      </c>
      <c r="E5" s="28"/>
    </row>
    <row r="6" spans="1:5" ht="12" customHeight="1">
      <c r="A6" s="38" t="s">
        <v>4</v>
      </c>
      <c r="B6" s="39"/>
      <c r="C6" s="40"/>
      <c r="D6" s="27">
        <v>1130.7</v>
      </c>
      <c r="E6" s="28"/>
    </row>
    <row r="7" spans="1:5" ht="13.5" customHeight="1">
      <c r="A7" s="38" t="s">
        <v>5</v>
      </c>
      <c r="B7" s="39"/>
      <c r="C7" s="40"/>
      <c r="D7" s="29"/>
      <c r="E7" s="30"/>
    </row>
    <row r="8" spans="1:5" ht="12.75" customHeight="1">
      <c r="A8" s="38" t="s">
        <v>6</v>
      </c>
      <c r="B8" s="39"/>
      <c r="C8" s="40"/>
      <c r="D8" s="27">
        <v>170</v>
      </c>
      <c r="E8" s="28"/>
    </row>
    <row r="9" spans="1:5" ht="15.75" customHeight="1" thickBot="1">
      <c r="A9" s="41" t="s">
        <v>7</v>
      </c>
      <c r="B9" s="42"/>
      <c r="C9" s="43"/>
      <c r="D9" s="25" t="s">
        <v>29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45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>
        <f>309610.56+1513.95</f>
        <v>311124.51</v>
      </c>
      <c r="D12" s="8"/>
      <c r="E12" s="8">
        <f>C12+D12</f>
        <v>311124.51</v>
      </c>
    </row>
    <row r="13" spans="1:5" ht="15.75" customHeight="1">
      <c r="A13" s="7" t="s">
        <v>35</v>
      </c>
      <c r="B13" s="7"/>
      <c r="C13" s="8">
        <f>313478.53+1513.95</f>
        <v>314992.48000000004</v>
      </c>
      <c r="D13" s="8"/>
      <c r="E13" s="8">
        <f t="shared" ref="E13:E40" si="0">C13+D13</f>
        <v>314992.48000000004</v>
      </c>
    </row>
    <row r="14" spans="1:5">
      <c r="A14" s="15" t="s">
        <v>36</v>
      </c>
      <c r="B14" s="15"/>
      <c r="C14" s="8">
        <v>4650</v>
      </c>
      <c r="D14" s="8"/>
      <c r="E14" s="8">
        <f t="shared" si="0"/>
        <v>4650</v>
      </c>
    </row>
    <row r="15" spans="1:5">
      <c r="A15" s="15" t="s">
        <v>37</v>
      </c>
      <c r="B15" s="15"/>
      <c r="C15" s="8">
        <v>10661.63</v>
      </c>
      <c r="D15" s="8"/>
      <c r="E15" s="8">
        <f t="shared" si="0"/>
        <v>10661.63</v>
      </c>
    </row>
    <row r="16" spans="1:5">
      <c r="A16" s="15" t="s">
        <v>41</v>
      </c>
      <c r="B16" s="15"/>
      <c r="C16" s="10">
        <f>C13+C14+C15</f>
        <v>330304.11000000004</v>
      </c>
      <c r="D16" s="8"/>
      <c r="E16" s="8">
        <f t="shared" si="0"/>
        <v>330304.11000000004</v>
      </c>
    </row>
    <row r="17" spans="1:5">
      <c r="A17" s="9" t="s">
        <v>12</v>
      </c>
      <c r="B17" s="9"/>
      <c r="C17" s="10">
        <f>C18+C19+C20+C21+C22+C23+C24+C28+C29+C30+C31+C32+C33+C34+C35+C36</f>
        <v>422435.48</v>
      </c>
      <c r="D17" s="8"/>
      <c r="E17" s="8">
        <f t="shared" si="0"/>
        <v>422435.48</v>
      </c>
    </row>
    <row r="18" spans="1:5" ht="26.25" customHeight="1">
      <c r="A18" s="11" t="s">
        <v>19</v>
      </c>
      <c r="B18" s="11"/>
      <c r="C18" s="8">
        <v>37967.550000000003</v>
      </c>
      <c r="D18" s="8"/>
      <c r="E18" s="8">
        <f t="shared" si="0"/>
        <v>37967.550000000003</v>
      </c>
    </row>
    <row r="19" spans="1:5">
      <c r="A19" s="11" t="s">
        <v>20</v>
      </c>
      <c r="B19" s="11"/>
      <c r="C19" s="8">
        <v>0</v>
      </c>
      <c r="D19" s="8"/>
      <c r="E19" s="8">
        <f t="shared" si="0"/>
        <v>0</v>
      </c>
    </row>
    <row r="20" spans="1:5">
      <c r="A20" s="11" t="s">
        <v>21</v>
      </c>
      <c r="B20" s="11"/>
      <c r="C20" s="8">
        <v>4640</v>
      </c>
      <c r="D20" s="8"/>
      <c r="E20" s="8">
        <f t="shared" si="0"/>
        <v>4640</v>
      </c>
    </row>
    <row r="21" spans="1:5">
      <c r="A21" s="11" t="s">
        <v>22</v>
      </c>
      <c r="B21" s="11"/>
      <c r="C21" s="8">
        <v>24938.52</v>
      </c>
      <c r="D21" s="8"/>
      <c r="E21" s="8">
        <f t="shared" si="0"/>
        <v>24938.52</v>
      </c>
    </row>
    <row r="22" spans="1:5">
      <c r="A22" s="11" t="s">
        <v>23</v>
      </c>
      <c r="B22" s="11"/>
      <c r="C22" s="8">
        <v>0</v>
      </c>
      <c r="D22" s="8"/>
      <c r="E22" s="8">
        <f t="shared" si="0"/>
        <v>0</v>
      </c>
    </row>
    <row r="23" spans="1:5" ht="38.25">
      <c r="A23" s="7" t="s">
        <v>28</v>
      </c>
      <c r="B23" s="7"/>
      <c r="C23" s="10">
        <v>50484</v>
      </c>
      <c r="D23" s="8"/>
      <c r="E23" s="8">
        <f t="shared" si="0"/>
        <v>50484</v>
      </c>
    </row>
    <row r="24" spans="1:5">
      <c r="A24" s="9" t="s">
        <v>38</v>
      </c>
      <c r="B24" s="9"/>
      <c r="C24" s="10">
        <f>C25+C26+C27</f>
        <v>198118.63</v>
      </c>
      <c r="D24" s="8"/>
      <c r="E24" s="8">
        <f t="shared" si="0"/>
        <v>198118.63</v>
      </c>
    </row>
    <row r="25" spans="1:5" ht="16.5" customHeight="1">
      <c r="A25" s="11" t="s">
        <v>14</v>
      </c>
      <c r="B25" s="11"/>
      <c r="C25" s="8">
        <v>80969.460000000006</v>
      </c>
      <c r="D25" s="8"/>
      <c r="E25" s="8">
        <f t="shared" si="0"/>
        <v>80969.460000000006</v>
      </c>
    </row>
    <row r="26" spans="1:5" ht="16.5" customHeight="1">
      <c r="A26" s="16" t="s">
        <v>16</v>
      </c>
      <c r="B26" s="16"/>
      <c r="C26" s="8">
        <f>4808+44781.17</f>
        <v>49589.17</v>
      </c>
      <c r="D26" s="8"/>
      <c r="E26" s="8">
        <f t="shared" si="0"/>
        <v>49589.17</v>
      </c>
    </row>
    <row r="27" spans="1:5">
      <c r="A27" s="16" t="s">
        <v>26</v>
      </c>
      <c r="B27" s="16"/>
      <c r="C27" s="8">
        <f>1400+66160</f>
        <v>67560</v>
      </c>
      <c r="D27" s="8"/>
      <c r="E27" s="8">
        <f t="shared" si="0"/>
        <v>67560</v>
      </c>
    </row>
    <row r="28" spans="1:5">
      <c r="A28" s="9" t="s">
        <v>13</v>
      </c>
      <c r="B28" s="9"/>
      <c r="C28" s="8">
        <v>13061.25</v>
      </c>
      <c r="D28" s="8"/>
      <c r="E28" s="8">
        <f t="shared" si="0"/>
        <v>13061.25</v>
      </c>
    </row>
    <row r="29" spans="1:5">
      <c r="A29" s="9" t="s">
        <v>33</v>
      </c>
      <c r="B29" s="9"/>
      <c r="C29" s="8">
        <v>4062.85</v>
      </c>
      <c r="D29" s="8"/>
      <c r="E29" s="8">
        <f t="shared" si="0"/>
        <v>4062.85</v>
      </c>
    </row>
    <row r="30" spans="1:5">
      <c r="A30" s="9" t="s">
        <v>27</v>
      </c>
      <c r="B30" s="9"/>
      <c r="C30" s="8">
        <f>1614.26+13422.78+6786.93</f>
        <v>21823.97</v>
      </c>
      <c r="D30" s="8"/>
      <c r="E30" s="8">
        <f t="shared" si="0"/>
        <v>21823.97</v>
      </c>
    </row>
    <row r="31" spans="1:5">
      <c r="A31" s="9" t="s">
        <v>34</v>
      </c>
      <c r="B31" s="9"/>
      <c r="C31" s="8">
        <v>0</v>
      </c>
      <c r="D31" s="8"/>
      <c r="E31" s="8">
        <f t="shared" si="0"/>
        <v>0</v>
      </c>
    </row>
    <row r="32" spans="1:5">
      <c r="A32" s="9" t="s">
        <v>15</v>
      </c>
      <c r="B32" s="9"/>
      <c r="C32" s="8">
        <v>0</v>
      </c>
      <c r="D32" s="8"/>
      <c r="E32" s="8">
        <f t="shared" si="0"/>
        <v>0</v>
      </c>
    </row>
    <row r="33" spans="1:5" ht="16.5" customHeight="1">
      <c r="A33" s="7" t="s">
        <v>17</v>
      </c>
      <c r="B33" s="7"/>
      <c r="C33" s="8">
        <v>46668.68</v>
      </c>
      <c r="D33" s="8"/>
      <c r="E33" s="8">
        <f t="shared" si="0"/>
        <v>46668.68</v>
      </c>
    </row>
    <row r="34" spans="1:5" ht="16.5" customHeight="1">
      <c r="A34" s="7" t="s">
        <v>24</v>
      </c>
      <c r="B34" s="7"/>
      <c r="C34" s="8">
        <v>2700</v>
      </c>
      <c r="D34" s="8"/>
      <c r="E34" s="8">
        <f t="shared" si="0"/>
        <v>2700</v>
      </c>
    </row>
    <row r="35" spans="1:5" ht="14.25" customHeight="1">
      <c r="A35" s="7" t="s">
        <v>25</v>
      </c>
      <c r="B35" s="7"/>
      <c r="C35" s="8">
        <v>900</v>
      </c>
      <c r="D35" s="8"/>
      <c r="E35" s="8">
        <f t="shared" si="0"/>
        <v>900</v>
      </c>
    </row>
    <row r="36" spans="1:5" ht="15" customHeight="1">
      <c r="A36" s="7" t="s">
        <v>30</v>
      </c>
      <c r="B36" s="7"/>
      <c r="C36" s="8">
        <v>17070.03</v>
      </c>
      <c r="D36" s="8"/>
      <c r="E36" s="8">
        <f t="shared" si="0"/>
        <v>17070.03</v>
      </c>
    </row>
    <row r="37" spans="1:5" ht="15" customHeight="1">
      <c r="A37" s="9" t="s">
        <v>43</v>
      </c>
      <c r="B37" s="9"/>
      <c r="C37" s="19">
        <f>C16-C17</f>
        <v>-92131.369999999937</v>
      </c>
      <c r="D37" s="8"/>
      <c r="E37" s="8">
        <f t="shared" si="0"/>
        <v>-92131.369999999937</v>
      </c>
    </row>
    <row r="38" spans="1:5" ht="15" customHeight="1">
      <c r="A38" s="9" t="s">
        <v>48</v>
      </c>
      <c r="B38" s="20">
        <f>'1 квартал '!C38</f>
        <v>231362.68999999994</v>
      </c>
      <c r="C38" s="12">
        <f>C37+B38</f>
        <v>139231.32</v>
      </c>
      <c r="D38" s="8"/>
      <c r="E38" s="8">
        <f t="shared" si="0"/>
        <v>139231.32</v>
      </c>
    </row>
    <row r="39" spans="1:5" ht="14.25" customHeight="1">
      <c r="A39" s="9" t="s">
        <v>31</v>
      </c>
      <c r="B39" s="20">
        <f>'1 квартал '!C39</f>
        <v>19703.120000000014</v>
      </c>
      <c r="C39" s="12">
        <f>C12-C13+B39</f>
        <v>15835.149999999983</v>
      </c>
      <c r="D39" s="8"/>
      <c r="E39" s="8">
        <f t="shared" si="0"/>
        <v>15835.149999999983</v>
      </c>
    </row>
    <row r="40" spans="1:5" ht="19.5" customHeight="1">
      <c r="A40" s="9" t="s">
        <v>32</v>
      </c>
      <c r="B40" s="20">
        <f>'1 квартал '!C40</f>
        <v>40743.07</v>
      </c>
      <c r="C40" s="8">
        <v>47019.37</v>
      </c>
      <c r="D40" s="8"/>
      <c r="E40" s="8">
        <f t="shared" si="0"/>
        <v>47019.37</v>
      </c>
    </row>
    <row r="41" spans="1:5" ht="83.25" customHeight="1">
      <c r="A41" s="14" t="s">
        <v>18</v>
      </c>
      <c r="B41" s="14"/>
      <c r="C41" s="13"/>
      <c r="D41" s="24"/>
      <c r="E41" s="24"/>
    </row>
  </sheetData>
  <mergeCells count="16">
    <mergeCell ref="A9:C9"/>
    <mergeCell ref="D9:E9"/>
    <mergeCell ref="D41:E41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tabSelected="1" topLeftCell="A25" zoomScale="120" zoomScaleNormal="120" workbookViewId="0">
      <selection activeCell="A43" sqref="A43"/>
    </sheetView>
  </sheetViews>
  <sheetFormatPr defaultRowHeight="15"/>
  <cols>
    <col min="1" max="1" width="46.85546875" customWidth="1"/>
    <col min="2" max="2" width="22.28515625" hidden="1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1" t="s">
        <v>50</v>
      </c>
      <c r="B1" s="31"/>
      <c r="C1" s="32"/>
      <c r="D1" s="32"/>
      <c r="E1" s="32"/>
    </row>
    <row r="2" spans="1:5" ht="5.25" customHeight="1" thickBot="1">
      <c r="A2" s="1"/>
      <c r="B2" s="1"/>
      <c r="C2" s="1"/>
      <c r="D2" s="1"/>
      <c r="E2" s="1"/>
    </row>
    <row r="3" spans="1:5">
      <c r="A3" s="33" t="s">
        <v>0</v>
      </c>
      <c r="B3" s="34"/>
      <c r="C3" s="35"/>
      <c r="D3" s="36" t="s">
        <v>1</v>
      </c>
      <c r="E3" s="37"/>
    </row>
    <row r="4" spans="1:5" ht="12.75" customHeight="1">
      <c r="A4" s="38" t="s">
        <v>2</v>
      </c>
      <c r="B4" s="39"/>
      <c r="C4" s="40"/>
      <c r="D4" s="27">
        <v>5624.82</v>
      </c>
      <c r="E4" s="28"/>
    </row>
    <row r="5" spans="1:5" ht="12.75" customHeight="1">
      <c r="A5" s="38" t="s">
        <v>3</v>
      </c>
      <c r="B5" s="39"/>
      <c r="C5" s="40"/>
      <c r="D5" s="27">
        <v>32.6</v>
      </c>
      <c r="E5" s="28"/>
    </row>
    <row r="6" spans="1:5" ht="12" customHeight="1">
      <c r="A6" s="38" t="s">
        <v>4</v>
      </c>
      <c r="B6" s="39"/>
      <c r="C6" s="40"/>
      <c r="D6" s="27">
        <v>1130.7</v>
      </c>
      <c r="E6" s="28"/>
    </row>
    <row r="7" spans="1:5" ht="13.5" customHeight="1">
      <c r="A7" s="38" t="s">
        <v>5</v>
      </c>
      <c r="B7" s="39"/>
      <c r="C7" s="40"/>
      <c r="D7" s="29"/>
      <c r="E7" s="30"/>
    </row>
    <row r="8" spans="1:5" ht="12.75" customHeight="1">
      <c r="A8" s="38" t="s">
        <v>6</v>
      </c>
      <c r="B8" s="39"/>
      <c r="C8" s="40"/>
      <c r="D8" s="27">
        <v>170</v>
      </c>
      <c r="E8" s="28"/>
    </row>
    <row r="9" spans="1:5" ht="15.75" customHeight="1" thickBot="1">
      <c r="A9" s="41" t="s">
        <v>7</v>
      </c>
      <c r="B9" s="42"/>
      <c r="C9" s="43"/>
      <c r="D9" s="25" t="s">
        <v>29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49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>
        <f>309610.56+1513.95+166.26</f>
        <v>311290.77</v>
      </c>
      <c r="D12" s="8"/>
      <c r="E12" s="8">
        <f>C12+D12</f>
        <v>311290.77</v>
      </c>
    </row>
    <row r="13" spans="1:5" ht="15.75" customHeight="1">
      <c r="A13" s="7" t="s">
        <v>35</v>
      </c>
      <c r="B13" s="7"/>
      <c r="C13" s="8">
        <f>1513.95+305768.89+166.26</f>
        <v>307449.10000000003</v>
      </c>
      <c r="D13" s="8"/>
      <c r="E13" s="8">
        <f t="shared" ref="E13:E41" si="0">C13+D13</f>
        <v>307449.10000000003</v>
      </c>
    </row>
    <row r="14" spans="1:5">
      <c r="A14" s="15" t="s">
        <v>36</v>
      </c>
      <c r="B14" s="15"/>
      <c r="C14" s="8">
        <f>4410</f>
        <v>4410</v>
      </c>
      <c r="D14" s="8"/>
      <c r="E14" s="8">
        <f t="shared" si="0"/>
        <v>4410</v>
      </c>
    </row>
    <row r="15" spans="1:5">
      <c r="A15" s="15" t="s">
        <v>37</v>
      </c>
      <c r="B15" s="15"/>
      <c r="C15" s="8">
        <f>9348.43</f>
        <v>9348.43</v>
      </c>
      <c r="D15" s="8"/>
      <c r="E15" s="8">
        <f t="shared" si="0"/>
        <v>9348.43</v>
      </c>
    </row>
    <row r="16" spans="1:5">
      <c r="A16" s="15" t="s">
        <v>41</v>
      </c>
      <c r="B16" s="15"/>
      <c r="C16" s="10">
        <f>C13+C14+C15</f>
        <v>321207.53000000003</v>
      </c>
      <c r="D16" s="8"/>
      <c r="E16" s="8">
        <f t="shared" si="0"/>
        <v>321207.53000000003</v>
      </c>
    </row>
    <row r="17" spans="1:5">
      <c r="A17" s="9" t="s">
        <v>12</v>
      </c>
      <c r="B17" s="9"/>
      <c r="C17" s="10">
        <f>C18+C19+C20+C21+C22+C24+C25+C29+C30+C31+C32+C33+C34+C35+C36+C37+C23</f>
        <v>327754.36</v>
      </c>
      <c r="D17" s="8"/>
      <c r="E17" s="8">
        <f t="shared" si="0"/>
        <v>327754.36</v>
      </c>
    </row>
    <row r="18" spans="1:5" ht="26.25" customHeight="1">
      <c r="A18" s="11" t="s">
        <v>19</v>
      </c>
      <c r="B18" s="11"/>
      <c r="C18" s="8">
        <v>37967.550000000003</v>
      </c>
      <c r="D18" s="8"/>
      <c r="E18" s="8">
        <f t="shared" si="0"/>
        <v>37967.550000000003</v>
      </c>
    </row>
    <row r="19" spans="1:5">
      <c r="A19" s="11" t="s">
        <v>20</v>
      </c>
      <c r="B19" s="11"/>
      <c r="C19" s="8">
        <v>0</v>
      </c>
      <c r="D19" s="8"/>
      <c r="E19" s="8">
        <f t="shared" si="0"/>
        <v>0</v>
      </c>
    </row>
    <row r="20" spans="1:5">
      <c r="A20" s="11" t="s">
        <v>21</v>
      </c>
      <c r="B20" s="11"/>
      <c r="C20" s="8">
        <v>0</v>
      </c>
      <c r="D20" s="8"/>
      <c r="E20" s="8">
        <f t="shared" si="0"/>
        <v>0</v>
      </c>
    </row>
    <row r="21" spans="1:5">
      <c r="A21" s="11" t="s">
        <v>22</v>
      </c>
      <c r="B21" s="11"/>
      <c r="C21" s="8">
        <v>26559.06</v>
      </c>
      <c r="D21" s="8"/>
      <c r="E21" s="8">
        <f t="shared" si="0"/>
        <v>26559.06</v>
      </c>
    </row>
    <row r="22" spans="1:5">
      <c r="A22" s="11" t="s">
        <v>23</v>
      </c>
      <c r="B22" s="11"/>
      <c r="C22" s="8">
        <v>0</v>
      </c>
      <c r="D22" s="8"/>
      <c r="E22" s="8">
        <f t="shared" si="0"/>
        <v>0</v>
      </c>
    </row>
    <row r="23" spans="1:5">
      <c r="A23" s="11" t="s">
        <v>60</v>
      </c>
      <c r="B23" s="11"/>
      <c r="C23" s="8">
        <v>9215</v>
      </c>
      <c r="D23" s="8"/>
      <c r="E23" s="8">
        <f t="shared" si="0"/>
        <v>9215</v>
      </c>
    </row>
    <row r="24" spans="1:5" ht="38.25">
      <c r="A24" s="7" t="s">
        <v>28</v>
      </c>
      <c r="B24" s="7"/>
      <c r="C24" s="10">
        <v>67888.240000000005</v>
      </c>
      <c r="D24" s="8"/>
      <c r="E24" s="8">
        <f t="shared" si="0"/>
        <v>67888.240000000005</v>
      </c>
    </row>
    <row r="25" spans="1:5">
      <c r="A25" s="9" t="s">
        <v>38</v>
      </c>
      <c r="B25" s="9"/>
      <c r="C25" s="10">
        <f>C26+C27+C28</f>
        <v>56221.700000000004</v>
      </c>
      <c r="D25" s="8"/>
      <c r="E25" s="8">
        <f t="shared" si="0"/>
        <v>56221.700000000004</v>
      </c>
    </row>
    <row r="26" spans="1:5" ht="16.5" customHeight="1">
      <c r="A26" s="11" t="s">
        <v>14</v>
      </c>
      <c r="B26" s="11"/>
      <c r="C26" s="8">
        <v>1439.22</v>
      </c>
      <c r="D26" s="8"/>
      <c r="E26" s="8">
        <f t="shared" si="0"/>
        <v>1439.22</v>
      </c>
    </row>
    <row r="27" spans="1:5" ht="16.5" customHeight="1">
      <c r="A27" s="16" t="s">
        <v>16</v>
      </c>
      <c r="B27" s="16"/>
      <c r="C27" s="8">
        <f>2404+42022.48</f>
        <v>44426.48</v>
      </c>
      <c r="D27" s="8"/>
      <c r="E27" s="8">
        <f t="shared" si="0"/>
        <v>44426.48</v>
      </c>
    </row>
    <row r="28" spans="1:5">
      <c r="A28" s="16" t="s">
        <v>26</v>
      </c>
      <c r="B28" s="16"/>
      <c r="C28" s="8">
        <f>11795.22-C26</f>
        <v>10356</v>
      </c>
      <c r="D28" s="8"/>
      <c r="E28" s="8">
        <f t="shared" si="0"/>
        <v>10356</v>
      </c>
    </row>
    <row r="29" spans="1:5">
      <c r="A29" s="9" t="s">
        <v>13</v>
      </c>
      <c r="B29" s="9"/>
      <c r="C29" s="8">
        <v>14174.35</v>
      </c>
      <c r="D29" s="8"/>
      <c r="E29" s="8">
        <f t="shared" si="0"/>
        <v>14174.35</v>
      </c>
    </row>
    <row r="30" spans="1:5">
      <c r="A30" s="9" t="s">
        <v>33</v>
      </c>
      <c r="B30" s="9"/>
      <c r="C30" s="8">
        <v>3801.6</v>
      </c>
      <c r="D30" s="8"/>
      <c r="E30" s="8">
        <f t="shared" si="0"/>
        <v>3801.6</v>
      </c>
    </row>
    <row r="31" spans="1:5">
      <c r="A31" s="9" t="s">
        <v>27</v>
      </c>
      <c r="B31" s="9"/>
      <c r="C31" s="8">
        <f>1958.55+1818.26+29662.7-29.16</f>
        <v>33410.35</v>
      </c>
      <c r="D31" s="8"/>
      <c r="E31" s="8">
        <f t="shared" si="0"/>
        <v>33410.35</v>
      </c>
    </row>
    <row r="32" spans="1:5">
      <c r="A32" s="9" t="s">
        <v>34</v>
      </c>
      <c r="B32" s="9"/>
      <c r="C32" s="8">
        <v>0</v>
      </c>
      <c r="D32" s="8"/>
      <c r="E32" s="8">
        <f t="shared" si="0"/>
        <v>0</v>
      </c>
    </row>
    <row r="33" spans="1:5">
      <c r="A33" s="9" t="s">
        <v>15</v>
      </c>
      <c r="B33" s="9"/>
      <c r="C33" s="8">
        <v>2884.8</v>
      </c>
      <c r="D33" s="8"/>
      <c r="E33" s="8">
        <f t="shared" si="0"/>
        <v>2884.8</v>
      </c>
    </row>
    <row r="34" spans="1:5" ht="16.5" customHeight="1">
      <c r="A34" s="7" t="s">
        <v>17</v>
      </c>
      <c r="B34" s="7"/>
      <c r="C34" s="8">
        <v>46693.61</v>
      </c>
      <c r="D34" s="8"/>
      <c r="E34" s="8">
        <f t="shared" si="0"/>
        <v>46693.61</v>
      </c>
    </row>
    <row r="35" spans="1:5" ht="16.5" customHeight="1">
      <c r="A35" s="7" t="s">
        <v>24</v>
      </c>
      <c r="B35" s="7"/>
      <c r="C35" s="8">
        <v>2600</v>
      </c>
      <c r="D35" s="8"/>
      <c r="E35" s="8">
        <f t="shared" si="0"/>
        <v>2600</v>
      </c>
    </row>
    <row r="36" spans="1:5" ht="14.25" customHeight="1">
      <c r="A36" s="7" t="s">
        <v>25</v>
      </c>
      <c r="B36" s="7"/>
      <c r="C36" s="8">
        <v>850</v>
      </c>
      <c r="D36" s="8"/>
      <c r="E36" s="8">
        <f t="shared" si="0"/>
        <v>850</v>
      </c>
    </row>
    <row r="37" spans="1:5" ht="15" customHeight="1">
      <c r="A37" s="7" t="s">
        <v>30</v>
      </c>
      <c r="B37" s="7"/>
      <c r="C37" s="8">
        <v>25488.1</v>
      </c>
      <c r="D37" s="8"/>
      <c r="E37" s="8">
        <f t="shared" si="0"/>
        <v>25488.1</v>
      </c>
    </row>
    <row r="38" spans="1:5" ht="15" customHeight="1">
      <c r="A38" s="9" t="s">
        <v>47</v>
      </c>
      <c r="B38" s="9"/>
      <c r="C38" s="19">
        <f>C16-C17</f>
        <v>-6546.8299999999581</v>
      </c>
      <c r="D38" s="8"/>
      <c r="E38" s="8">
        <f t="shared" si="0"/>
        <v>-6546.8299999999581</v>
      </c>
    </row>
    <row r="39" spans="1:5" ht="15" customHeight="1">
      <c r="A39" s="9" t="s">
        <v>52</v>
      </c>
      <c r="B39" s="20">
        <f>'2 квартал '!C38</f>
        <v>139231.32</v>
      </c>
      <c r="C39" s="12">
        <f>C38+B39</f>
        <v>132684.49000000005</v>
      </c>
      <c r="D39" s="8"/>
      <c r="E39" s="8">
        <f t="shared" si="0"/>
        <v>132684.49000000005</v>
      </c>
    </row>
    <row r="40" spans="1:5" ht="14.25" customHeight="1">
      <c r="A40" s="9" t="s">
        <v>31</v>
      </c>
      <c r="B40" s="20">
        <f>'2 квартал '!C39</f>
        <v>15835.149999999983</v>
      </c>
      <c r="C40" s="12">
        <f>C12-C13+B40</f>
        <v>19676.819999999967</v>
      </c>
      <c r="D40" s="8"/>
      <c r="E40" s="8">
        <f t="shared" si="0"/>
        <v>19676.819999999967</v>
      </c>
    </row>
    <row r="41" spans="1:5" ht="19.5" customHeight="1">
      <c r="A41" s="9" t="s">
        <v>32</v>
      </c>
      <c r="B41" s="20">
        <f>'2 квартал '!C40</f>
        <v>47019.37</v>
      </c>
      <c r="C41" s="8">
        <v>45510.89</v>
      </c>
      <c r="D41" s="8"/>
      <c r="E41" s="8">
        <f t="shared" si="0"/>
        <v>45510.89</v>
      </c>
    </row>
    <row r="42" spans="1:5" ht="83.25" customHeight="1">
      <c r="A42" s="14" t="s">
        <v>18</v>
      </c>
      <c r="B42" s="14"/>
      <c r="C42" s="13"/>
      <c r="D42" s="24"/>
      <c r="E42" s="24"/>
    </row>
  </sheetData>
  <mergeCells count="16">
    <mergeCell ref="A9:C9"/>
    <mergeCell ref="D9:E9"/>
    <mergeCell ref="D42:E42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opLeftCell="A28" zoomScale="120" zoomScaleNormal="120" workbookViewId="0">
      <selection activeCell="C36" sqref="C36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1" t="s">
        <v>54</v>
      </c>
      <c r="B1" s="31"/>
      <c r="C1" s="32"/>
      <c r="D1" s="32"/>
      <c r="E1" s="32"/>
    </row>
    <row r="2" spans="1:5" ht="5.25" customHeight="1" thickBot="1">
      <c r="A2" s="1"/>
      <c r="B2" s="1"/>
      <c r="C2" s="1"/>
      <c r="D2" s="1"/>
      <c r="E2" s="1"/>
    </row>
    <row r="3" spans="1:5">
      <c r="A3" s="33" t="s">
        <v>0</v>
      </c>
      <c r="B3" s="34"/>
      <c r="C3" s="35"/>
      <c r="D3" s="36" t="s">
        <v>1</v>
      </c>
      <c r="E3" s="37"/>
    </row>
    <row r="4" spans="1:5" ht="12.75" customHeight="1">
      <c r="A4" s="38" t="s">
        <v>2</v>
      </c>
      <c r="B4" s="39"/>
      <c r="C4" s="40"/>
      <c r="D4" s="27">
        <v>5624.82</v>
      </c>
      <c r="E4" s="28"/>
    </row>
    <row r="5" spans="1:5" ht="12.75" customHeight="1">
      <c r="A5" s="38" t="s">
        <v>3</v>
      </c>
      <c r="B5" s="39"/>
      <c r="C5" s="40"/>
      <c r="D5" s="27">
        <v>32.6</v>
      </c>
      <c r="E5" s="28"/>
    </row>
    <row r="6" spans="1:5" ht="12" customHeight="1">
      <c r="A6" s="38" t="s">
        <v>4</v>
      </c>
      <c r="B6" s="39"/>
      <c r="C6" s="40"/>
      <c r="D6" s="27">
        <v>1130.7</v>
      </c>
      <c r="E6" s="28"/>
    </row>
    <row r="7" spans="1:5" ht="13.5" customHeight="1">
      <c r="A7" s="38" t="s">
        <v>5</v>
      </c>
      <c r="B7" s="39"/>
      <c r="C7" s="40"/>
      <c r="D7" s="29"/>
      <c r="E7" s="30"/>
    </row>
    <row r="8" spans="1:5" ht="12.75" customHeight="1">
      <c r="A8" s="38" t="s">
        <v>6</v>
      </c>
      <c r="B8" s="39"/>
      <c r="C8" s="40"/>
      <c r="D8" s="27">
        <v>170</v>
      </c>
      <c r="E8" s="28"/>
    </row>
    <row r="9" spans="1:5" ht="15.75" customHeight="1" thickBot="1">
      <c r="A9" s="41" t="s">
        <v>7</v>
      </c>
      <c r="B9" s="42"/>
      <c r="C9" s="43"/>
      <c r="D9" s="25" t="s">
        <v>29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53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/>
      <c r="D12" s="8"/>
      <c r="E12" s="8">
        <f>C12+D12</f>
        <v>0</v>
      </c>
    </row>
    <row r="13" spans="1:5" ht="15.75" customHeight="1">
      <c r="A13" s="7" t="s">
        <v>35</v>
      </c>
      <c r="B13" s="7"/>
      <c r="C13" s="8"/>
      <c r="D13" s="8"/>
      <c r="E13" s="8">
        <f t="shared" ref="E13:E40" si="0">C13+D13</f>
        <v>0</v>
      </c>
    </row>
    <row r="14" spans="1:5">
      <c r="A14" s="15" t="s">
        <v>36</v>
      </c>
      <c r="B14" s="15"/>
      <c r="C14" s="8"/>
      <c r="D14" s="8"/>
      <c r="E14" s="8">
        <f t="shared" si="0"/>
        <v>0</v>
      </c>
    </row>
    <row r="15" spans="1:5">
      <c r="A15" s="15" t="s">
        <v>37</v>
      </c>
      <c r="B15" s="15"/>
      <c r="C15" s="8"/>
      <c r="D15" s="8"/>
      <c r="E15" s="8">
        <f t="shared" si="0"/>
        <v>0</v>
      </c>
    </row>
    <row r="16" spans="1:5">
      <c r="A16" s="15" t="s">
        <v>41</v>
      </c>
      <c r="B16" s="15"/>
      <c r="C16" s="10">
        <f>C13+C14+C15</f>
        <v>0</v>
      </c>
      <c r="D16" s="8"/>
      <c r="E16" s="8">
        <f t="shared" si="0"/>
        <v>0</v>
      </c>
    </row>
    <row r="17" spans="1:5">
      <c r="A17" s="9" t="s">
        <v>12</v>
      </c>
      <c r="B17" s="9"/>
      <c r="C17" s="10">
        <f>C18+C19+C20+C21+C22+C23+C24+C28+C29+C30+C31+C32+C33+C34+C35+C36</f>
        <v>0</v>
      </c>
      <c r="D17" s="8"/>
      <c r="E17" s="8">
        <f t="shared" si="0"/>
        <v>0</v>
      </c>
    </row>
    <row r="18" spans="1:5" ht="26.25" customHeight="1">
      <c r="A18" s="11" t="s">
        <v>19</v>
      </c>
      <c r="B18" s="11"/>
      <c r="C18" s="8"/>
      <c r="D18" s="8"/>
      <c r="E18" s="8">
        <f t="shared" si="0"/>
        <v>0</v>
      </c>
    </row>
    <row r="19" spans="1:5">
      <c r="A19" s="11" t="s">
        <v>20</v>
      </c>
      <c r="B19" s="11"/>
      <c r="C19" s="8"/>
      <c r="D19" s="8"/>
      <c r="E19" s="8">
        <f t="shared" si="0"/>
        <v>0</v>
      </c>
    </row>
    <row r="20" spans="1:5">
      <c r="A20" s="11" t="s">
        <v>21</v>
      </c>
      <c r="B20" s="11"/>
      <c r="C20" s="8"/>
      <c r="D20" s="8"/>
      <c r="E20" s="8">
        <f t="shared" si="0"/>
        <v>0</v>
      </c>
    </row>
    <row r="21" spans="1:5">
      <c r="A21" s="11" t="s">
        <v>22</v>
      </c>
      <c r="B21" s="11"/>
      <c r="C21" s="8"/>
      <c r="D21" s="8"/>
      <c r="E21" s="8">
        <f t="shared" si="0"/>
        <v>0</v>
      </c>
    </row>
    <row r="22" spans="1:5">
      <c r="A22" s="11" t="s">
        <v>23</v>
      </c>
      <c r="B22" s="11"/>
      <c r="C22" s="8"/>
      <c r="D22" s="8"/>
      <c r="E22" s="8">
        <f t="shared" si="0"/>
        <v>0</v>
      </c>
    </row>
    <row r="23" spans="1:5" ht="38.25">
      <c r="A23" s="7" t="s">
        <v>28</v>
      </c>
      <c r="B23" s="7"/>
      <c r="C23" s="10">
        <v>0</v>
      </c>
      <c r="D23" s="8"/>
      <c r="E23" s="8">
        <f t="shared" si="0"/>
        <v>0</v>
      </c>
    </row>
    <row r="24" spans="1:5">
      <c r="A24" s="9" t="s">
        <v>38</v>
      </c>
      <c r="B24" s="9"/>
      <c r="C24" s="10">
        <f>C25+C26+C27</f>
        <v>0</v>
      </c>
      <c r="D24" s="8"/>
      <c r="E24" s="8">
        <f t="shared" si="0"/>
        <v>0</v>
      </c>
    </row>
    <row r="25" spans="1:5" ht="16.5" customHeight="1">
      <c r="A25" s="11" t="s">
        <v>14</v>
      </c>
      <c r="B25" s="11"/>
      <c r="C25" s="8"/>
      <c r="D25" s="8"/>
      <c r="E25" s="8">
        <f t="shared" si="0"/>
        <v>0</v>
      </c>
    </row>
    <row r="26" spans="1:5" ht="16.5" customHeight="1">
      <c r="A26" s="16" t="s">
        <v>16</v>
      </c>
      <c r="B26" s="16"/>
      <c r="C26" s="8"/>
      <c r="D26" s="8"/>
      <c r="E26" s="8">
        <f t="shared" si="0"/>
        <v>0</v>
      </c>
    </row>
    <row r="27" spans="1:5">
      <c r="A27" s="16" t="s">
        <v>26</v>
      </c>
      <c r="B27" s="16"/>
      <c r="C27" s="8"/>
      <c r="D27" s="8"/>
      <c r="E27" s="8">
        <f t="shared" si="0"/>
        <v>0</v>
      </c>
    </row>
    <row r="28" spans="1:5">
      <c r="A28" s="9" t="s">
        <v>13</v>
      </c>
      <c r="B28" s="9"/>
      <c r="C28" s="8"/>
      <c r="D28" s="8"/>
      <c r="E28" s="8">
        <f t="shared" si="0"/>
        <v>0</v>
      </c>
    </row>
    <row r="29" spans="1:5">
      <c r="A29" s="9" t="s">
        <v>33</v>
      </c>
      <c r="B29" s="9"/>
      <c r="C29" s="8"/>
      <c r="D29" s="8"/>
      <c r="E29" s="8">
        <f t="shared" si="0"/>
        <v>0</v>
      </c>
    </row>
    <row r="30" spans="1:5">
      <c r="A30" s="9" t="s">
        <v>27</v>
      </c>
      <c r="B30" s="9"/>
      <c r="C30" s="8"/>
      <c r="D30" s="8"/>
      <c r="E30" s="8">
        <f t="shared" si="0"/>
        <v>0</v>
      </c>
    </row>
    <row r="31" spans="1:5">
      <c r="A31" s="9" t="s">
        <v>34</v>
      </c>
      <c r="B31" s="9"/>
      <c r="C31" s="8"/>
      <c r="D31" s="8"/>
      <c r="E31" s="8">
        <f t="shared" si="0"/>
        <v>0</v>
      </c>
    </row>
    <row r="32" spans="1:5">
      <c r="A32" s="9" t="s">
        <v>15</v>
      </c>
      <c r="B32" s="9"/>
      <c r="C32" s="8"/>
      <c r="D32" s="8"/>
      <c r="E32" s="8">
        <f t="shared" si="0"/>
        <v>0</v>
      </c>
    </row>
    <row r="33" spans="1:5" ht="16.5" customHeight="1">
      <c r="A33" s="7" t="s">
        <v>17</v>
      </c>
      <c r="B33" s="7"/>
      <c r="C33" s="8"/>
      <c r="D33" s="8"/>
      <c r="E33" s="8">
        <f t="shared" si="0"/>
        <v>0</v>
      </c>
    </row>
    <row r="34" spans="1:5" ht="16.5" customHeight="1">
      <c r="A34" s="7" t="s">
        <v>24</v>
      </c>
      <c r="B34" s="7"/>
      <c r="C34" s="8"/>
      <c r="D34" s="8"/>
      <c r="E34" s="8">
        <f t="shared" si="0"/>
        <v>0</v>
      </c>
    </row>
    <row r="35" spans="1:5" ht="14.25" customHeight="1">
      <c r="A35" s="7" t="s">
        <v>25</v>
      </c>
      <c r="B35" s="7"/>
      <c r="C35" s="8"/>
      <c r="D35" s="8"/>
      <c r="E35" s="8">
        <f t="shared" si="0"/>
        <v>0</v>
      </c>
    </row>
    <row r="36" spans="1:5" ht="15" customHeight="1">
      <c r="A36" s="7" t="s">
        <v>30</v>
      </c>
      <c r="B36" s="7"/>
      <c r="C36" s="8"/>
      <c r="D36" s="8"/>
      <c r="E36" s="8">
        <f t="shared" si="0"/>
        <v>0</v>
      </c>
    </row>
    <row r="37" spans="1:5" ht="15" customHeight="1">
      <c r="A37" s="9" t="s">
        <v>51</v>
      </c>
      <c r="B37" s="9"/>
      <c r="C37" s="19">
        <f>C16-C17</f>
        <v>0</v>
      </c>
      <c r="D37" s="8"/>
      <c r="E37" s="8">
        <f t="shared" si="0"/>
        <v>0</v>
      </c>
    </row>
    <row r="38" spans="1:5" ht="15" customHeight="1">
      <c r="A38" s="9" t="s">
        <v>52</v>
      </c>
      <c r="B38" s="20">
        <f>'3 квартал '!C39</f>
        <v>132684.49000000005</v>
      </c>
      <c r="C38" s="12"/>
      <c r="D38" s="8"/>
      <c r="E38" s="8">
        <f t="shared" si="0"/>
        <v>0</v>
      </c>
    </row>
    <row r="39" spans="1:5" ht="14.25" customHeight="1">
      <c r="A39" s="9" t="s">
        <v>31</v>
      </c>
      <c r="B39" s="20">
        <f>'3 квартал '!C40</f>
        <v>19676.819999999967</v>
      </c>
      <c r="C39" s="8"/>
      <c r="D39" s="8"/>
      <c r="E39" s="8">
        <f t="shared" si="0"/>
        <v>0</v>
      </c>
    </row>
    <row r="40" spans="1:5" ht="19.5" customHeight="1">
      <c r="A40" s="9" t="s">
        <v>32</v>
      </c>
      <c r="B40" s="20">
        <f>'3 квартал '!C41</f>
        <v>45510.89</v>
      </c>
      <c r="C40" s="8"/>
      <c r="D40" s="8"/>
      <c r="E40" s="8">
        <f t="shared" si="0"/>
        <v>0</v>
      </c>
    </row>
    <row r="41" spans="1:5" ht="83.25" customHeight="1">
      <c r="A41" s="14" t="s">
        <v>18</v>
      </c>
      <c r="B41" s="14"/>
      <c r="C41" s="13"/>
      <c r="D41" s="24"/>
      <c r="E41" s="24"/>
    </row>
  </sheetData>
  <mergeCells count="16">
    <mergeCell ref="A9:C9"/>
    <mergeCell ref="D9:E9"/>
    <mergeCell ref="D41:E41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topLeftCell="A24" zoomScale="120" zoomScaleNormal="120" workbookViewId="0">
      <selection activeCell="C36" sqref="C36"/>
    </sheetView>
  </sheetViews>
  <sheetFormatPr defaultRowHeight="15"/>
  <cols>
    <col min="1" max="1" width="46.85546875" customWidth="1"/>
    <col min="2" max="2" width="22.28515625" customWidth="1"/>
    <col min="3" max="3" width="10.7109375" customWidth="1"/>
    <col min="4" max="4" width="12.28515625" customWidth="1"/>
    <col min="5" max="5" width="11.85546875" customWidth="1"/>
  </cols>
  <sheetData>
    <row r="1" spans="1:5" ht="51.75" customHeight="1">
      <c r="A1" s="31" t="s">
        <v>58</v>
      </c>
      <c r="B1" s="31"/>
      <c r="C1" s="32"/>
      <c r="D1" s="32"/>
      <c r="E1" s="32"/>
    </row>
    <row r="2" spans="1:5" ht="5.25" customHeight="1" thickBot="1">
      <c r="A2" s="1"/>
      <c r="B2" s="1"/>
      <c r="C2" s="1"/>
      <c r="D2" s="1"/>
      <c r="E2" s="1"/>
    </row>
    <row r="3" spans="1:5">
      <c r="A3" s="33" t="s">
        <v>0</v>
      </c>
      <c r="B3" s="34"/>
      <c r="C3" s="35"/>
      <c r="D3" s="36" t="s">
        <v>1</v>
      </c>
      <c r="E3" s="37"/>
    </row>
    <row r="4" spans="1:5" ht="12.75" customHeight="1">
      <c r="A4" s="38" t="s">
        <v>2</v>
      </c>
      <c r="B4" s="39"/>
      <c r="C4" s="40"/>
      <c r="D4" s="27">
        <v>5624.82</v>
      </c>
      <c r="E4" s="28"/>
    </row>
    <row r="5" spans="1:5" ht="12.75" customHeight="1">
      <c r="A5" s="38" t="s">
        <v>3</v>
      </c>
      <c r="B5" s="39"/>
      <c r="C5" s="40"/>
      <c r="D5" s="27">
        <v>32.6</v>
      </c>
      <c r="E5" s="28"/>
    </row>
    <row r="6" spans="1:5" ht="12" customHeight="1">
      <c r="A6" s="38" t="s">
        <v>4</v>
      </c>
      <c r="B6" s="39"/>
      <c r="C6" s="40"/>
      <c r="D6" s="27">
        <v>1130.7</v>
      </c>
      <c r="E6" s="28"/>
    </row>
    <row r="7" spans="1:5" ht="13.5" customHeight="1">
      <c r="A7" s="38" t="s">
        <v>5</v>
      </c>
      <c r="B7" s="39"/>
      <c r="C7" s="40"/>
      <c r="D7" s="29"/>
      <c r="E7" s="30"/>
    </row>
    <row r="8" spans="1:5" ht="12.75" customHeight="1">
      <c r="A8" s="38" t="s">
        <v>6</v>
      </c>
      <c r="B8" s="39"/>
      <c r="C8" s="40"/>
      <c r="D8" s="27">
        <v>170</v>
      </c>
      <c r="E8" s="28"/>
    </row>
    <row r="9" spans="1:5" ht="15.75" customHeight="1" thickBot="1">
      <c r="A9" s="41" t="s">
        <v>7</v>
      </c>
      <c r="B9" s="42"/>
      <c r="C9" s="43"/>
      <c r="D9" s="25" t="s">
        <v>29</v>
      </c>
      <c r="E9" s="26"/>
    </row>
    <row r="10" spans="1:5" ht="8.25" customHeight="1">
      <c r="A10" s="2"/>
      <c r="B10" s="2"/>
      <c r="C10" s="3"/>
      <c r="D10" s="3"/>
      <c r="E10" s="3"/>
    </row>
    <row r="11" spans="1:5" ht="39" customHeight="1">
      <c r="A11" s="17"/>
      <c r="B11" s="18" t="s">
        <v>57</v>
      </c>
      <c r="C11" s="5" t="s">
        <v>8</v>
      </c>
      <c r="D11" s="5" t="s">
        <v>9</v>
      </c>
      <c r="E11" s="6" t="s">
        <v>10</v>
      </c>
    </row>
    <row r="12" spans="1:5" ht="18.75" customHeight="1">
      <c r="A12" s="7" t="s">
        <v>11</v>
      </c>
      <c r="B12" s="7"/>
      <c r="C12" s="8">
        <f>'1 квартал '!C12+'2 квартал '!C12+'3 квартал '!C12+'4 квартал'!C12</f>
        <v>933706.05</v>
      </c>
      <c r="D12" s="8"/>
      <c r="E12" s="8">
        <f>C12+D12</f>
        <v>933706.05</v>
      </c>
    </row>
    <row r="13" spans="1:5" ht="15.75" customHeight="1">
      <c r="A13" s="7" t="s">
        <v>35</v>
      </c>
      <c r="B13" s="7"/>
      <c r="C13" s="8">
        <f>'1 квартал '!C13+'2 квартал '!C13+'3 квартал '!C13+'4 квартал'!C13</f>
        <v>926162.9600000002</v>
      </c>
      <c r="D13" s="8"/>
      <c r="E13" s="8">
        <f t="shared" ref="E13:E40" si="0">C13+D13</f>
        <v>926162.9600000002</v>
      </c>
    </row>
    <row r="14" spans="1:5">
      <c r="A14" s="15" t="s">
        <v>36</v>
      </c>
      <c r="B14" s="15"/>
      <c r="C14" s="8">
        <f>'1 квартал '!C14+'2 квартал '!C14+'3 квартал '!C14+'4 квартал'!C14</f>
        <v>14060</v>
      </c>
      <c r="D14" s="8"/>
      <c r="E14" s="8">
        <f t="shared" si="0"/>
        <v>14060</v>
      </c>
    </row>
    <row r="15" spans="1:5">
      <c r="A15" s="15" t="s">
        <v>37</v>
      </c>
      <c r="B15" s="15"/>
      <c r="C15" s="8">
        <f>'1 квартал '!C15+'2 квартал '!C15+'3 квартал '!C15+'4 квартал'!C15</f>
        <v>30307.309999999998</v>
      </c>
      <c r="D15" s="8"/>
      <c r="E15" s="8">
        <f t="shared" si="0"/>
        <v>30307.309999999998</v>
      </c>
    </row>
    <row r="16" spans="1:5">
      <c r="A16" s="15" t="s">
        <v>41</v>
      </c>
      <c r="B16" s="15"/>
      <c r="C16" s="10">
        <f>C13+C14+C15</f>
        <v>970530.27000000025</v>
      </c>
      <c r="D16" s="8"/>
      <c r="E16" s="8">
        <f t="shared" si="0"/>
        <v>970530.27000000025</v>
      </c>
    </row>
    <row r="17" spans="1:5">
      <c r="A17" s="9" t="s">
        <v>12</v>
      </c>
      <c r="B17" s="9"/>
      <c r="C17" s="10">
        <f>C18+C19+C20+C21+C22+C23+C24+C28+C29+C30+C31+C32+C33+C34+C35+C36</f>
        <v>1042122.34</v>
      </c>
      <c r="D17" s="8"/>
      <c r="E17" s="8">
        <f t="shared" si="0"/>
        <v>1042122.34</v>
      </c>
    </row>
    <row r="18" spans="1:5" ht="26.25" customHeight="1">
      <c r="A18" s="11" t="s">
        <v>19</v>
      </c>
      <c r="B18" s="11"/>
      <c r="C18" s="8">
        <f>'1 квартал '!C18+'2 квартал '!C18+'3 квартал '!C18+'4 квартал'!C18</f>
        <v>113902.65000000001</v>
      </c>
      <c r="D18" s="8"/>
      <c r="E18" s="8">
        <f t="shared" si="0"/>
        <v>113902.65000000001</v>
      </c>
    </row>
    <row r="19" spans="1:5">
      <c r="A19" s="11" t="s">
        <v>20</v>
      </c>
      <c r="B19" s="11"/>
      <c r="C19" s="8">
        <f>'1 квартал '!C19+'2 квартал '!C19+'3 квартал '!C19+'4 квартал'!C19</f>
        <v>0</v>
      </c>
      <c r="D19" s="8"/>
      <c r="E19" s="8">
        <f t="shared" si="0"/>
        <v>0</v>
      </c>
    </row>
    <row r="20" spans="1:5">
      <c r="A20" s="11" t="s">
        <v>21</v>
      </c>
      <c r="B20" s="11"/>
      <c r="C20" s="8">
        <f>'1 квартал '!C20+'2 квартал '!C20+'3 квартал '!C20+'4 квартал'!C20</f>
        <v>4640</v>
      </c>
      <c r="D20" s="8"/>
      <c r="E20" s="8">
        <f t="shared" si="0"/>
        <v>4640</v>
      </c>
    </row>
    <row r="21" spans="1:5">
      <c r="A21" s="11" t="s">
        <v>22</v>
      </c>
      <c r="B21" s="11"/>
      <c r="C21" s="8">
        <f>'1 квартал '!C21+'2 квартал '!C21+'3 квартал '!C21+'4 квартал'!C21</f>
        <v>76436.100000000006</v>
      </c>
      <c r="D21" s="8"/>
      <c r="E21" s="8">
        <f t="shared" si="0"/>
        <v>76436.100000000006</v>
      </c>
    </row>
    <row r="22" spans="1:5">
      <c r="A22" s="11" t="s">
        <v>23</v>
      </c>
      <c r="B22" s="11"/>
      <c r="C22" s="8">
        <f>'1 квартал '!C22+'2 квартал '!C22+'3 квартал '!C22+'4 квартал'!C22</f>
        <v>0</v>
      </c>
      <c r="D22" s="8"/>
      <c r="E22" s="8">
        <f t="shared" si="0"/>
        <v>0</v>
      </c>
    </row>
    <row r="23" spans="1:5" ht="38.25">
      <c r="A23" s="7" t="s">
        <v>28</v>
      </c>
      <c r="B23" s="7"/>
      <c r="C23" s="10">
        <f>'1 квартал '!C23+'2 квартал '!C23+'3 квартал '!C24+'4 квартал'!C23</f>
        <v>168856.24</v>
      </c>
      <c r="D23" s="8"/>
      <c r="E23" s="8">
        <f t="shared" si="0"/>
        <v>168856.24</v>
      </c>
    </row>
    <row r="24" spans="1:5">
      <c r="A24" s="9" t="s">
        <v>38</v>
      </c>
      <c r="B24" s="9"/>
      <c r="C24" s="10">
        <f>C25+C26+C27</f>
        <v>326479.27</v>
      </c>
      <c r="D24" s="8"/>
      <c r="E24" s="8">
        <f t="shared" si="0"/>
        <v>326479.27</v>
      </c>
    </row>
    <row r="25" spans="1:5" ht="16.5" customHeight="1">
      <c r="A25" s="11" t="s">
        <v>14</v>
      </c>
      <c r="B25" s="11"/>
      <c r="C25" s="8">
        <f>'1 квартал '!C25+'2 квартал '!C25+'3 квартал '!C26+'4 квартал'!C25</f>
        <v>103558.37000000001</v>
      </c>
      <c r="D25" s="8"/>
      <c r="E25" s="8">
        <f t="shared" si="0"/>
        <v>103558.37000000001</v>
      </c>
    </row>
    <row r="26" spans="1:5" ht="16.5" customHeight="1">
      <c r="A26" s="16" t="s">
        <v>16</v>
      </c>
      <c r="B26" s="16"/>
      <c r="C26" s="8">
        <f>'1 квартал '!C26+'2 квартал '!C26+'3 квартал '!C27+'4 квартал'!C26</f>
        <v>135804.9</v>
      </c>
      <c r="D26" s="8"/>
      <c r="E26" s="8">
        <f t="shared" si="0"/>
        <v>135804.9</v>
      </c>
    </row>
    <row r="27" spans="1:5">
      <c r="A27" s="16" t="s">
        <v>26</v>
      </c>
      <c r="B27" s="16"/>
      <c r="C27" s="8">
        <f>'1 квартал '!C27+'2 квартал '!C27+'3 квартал '!C28+'4 квартал'!C27</f>
        <v>87116</v>
      </c>
      <c r="D27" s="8"/>
      <c r="E27" s="8">
        <f t="shared" si="0"/>
        <v>87116</v>
      </c>
    </row>
    <row r="28" spans="1:5">
      <c r="A28" s="9" t="s">
        <v>13</v>
      </c>
      <c r="B28" s="9"/>
      <c r="C28" s="8">
        <f>'1 квартал '!C28+'2 квартал '!C28+'3 квартал '!C29+'4 квартал'!C28</f>
        <v>41175.699999999997</v>
      </c>
      <c r="D28" s="8"/>
      <c r="E28" s="8">
        <f t="shared" si="0"/>
        <v>41175.699999999997</v>
      </c>
    </row>
    <row r="29" spans="1:5">
      <c r="A29" s="9" t="s">
        <v>33</v>
      </c>
      <c r="B29" s="9"/>
      <c r="C29" s="8">
        <f>'1 квартал '!C29+'2 квартал '!C29+'3 квартал '!C30+'4 квартал'!C29</f>
        <v>12158.26</v>
      </c>
      <c r="D29" s="8"/>
      <c r="E29" s="8">
        <f t="shared" si="0"/>
        <v>12158.26</v>
      </c>
    </row>
    <row r="30" spans="1:5">
      <c r="A30" s="9" t="s">
        <v>27</v>
      </c>
      <c r="B30" s="9"/>
      <c r="C30" s="8">
        <f>'1 квартал '!C30+'2 квартал '!C30+'3 квартал '!C31+'4 квартал'!C30</f>
        <v>73362.929999999993</v>
      </c>
      <c r="D30" s="8"/>
      <c r="E30" s="8">
        <f t="shared" si="0"/>
        <v>73362.929999999993</v>
      </c>
    </row>
    <row r="31" spans="1:5">
      <c r="A31" s="9" t="s">
        <v>34</v>
      </c>
      <c r="B31" s="9"/>
      <c r="C31" s="8">
        <f>'1 квартал '!C31+'2 квартал '!C31+'3 квартал '!C32+'4 квартал'!C31</f>
        <v>13336.17</v>
      </c>
      <c r="D31" s="8"/>
      <c r="E31" s="8">
        <f t="shared" si="0"/>
        <v>13336.17</v>
      </c>
    </row>
    <row r="32" spans="1:5">
      <c r="A32" s="9" t="s">
        <v>15</v>
      </c>
      <c r="B32" s="9"/>
      <c r="C32" s="8">
        <f>'1 квартал '!C32+'2 квартал '!C32+'3 квартал '!C33+'4 квартал'!C32</f>
        <v>5769.6</v>
      </c>
      <c r="D32" s="8"/>
      <c r="E32" s="8">
        <f t="shared" si="0"/>
        <v>5769.6</v>
      </c>
    </row>
    <row r="33" spans="1:5" ht="16.5" customHeight="1">
      <c r="A33" s="7" t="s">
        <v>17</v>
      </c>
      <c r="B33" s="7"/>
      <c r="C33" s="8">
        <f>'1 квартал '!C33+'2 квартал '!C33+'3 квартал '!C34+'4 квартал'!C33</f>
        <v>140055.91</v>
      </c>
      <c r="D33" s="8"/>
      <c r="E33" s="8">
        <f t="shared" si="0"/>
        <v>140055.91</v>
      </c>
    </row>
    <row r="34" spans="1:5" ht="16.5" customHeight="1">
      <c r="A34" s="7" t="s">
        <v>24</v>
      </c>
      <c r="B34" s="7"/>
      <c r="C34" s="8">
        <f>'1 квартал '!C34+'2 квартал '!C34+'3 квартал '!C35+'4 квартал'!C34</f>
        <v>8100</v>
      </c>
      <c r="D34" s="8"/>
      <c r="E34" s="8">
        <f t="shared" si="0"/>
        <v>8100</v>
      </c>
    </row>
    <row r="35" spans="1:5" ht="14.25" customHeight="1">
      <c r="A35" s="7" t="s">
        <v>25</v>
      </c>
      <c r="B35" s="7"/>
      <c r="C35" s="8">
        <f>'1 квартал '!C35+'2 квартал '!C35+'3 квартал '!C36+'4 квартал'!C35</f>
        <v>2750</v>
      </c>
      <c r="D35" s="8"/>
      <c r="E35" s="8">
        <f t="shared" si="0"/>
        <v>2750</v>
      </c>
    </row>
    <row r="36" spans="1:5" ht="15" customHeight="1">
      <c r="A36" s="7" t="s">
        <v>30</v>
      </c>
      <c r="B36" s="7"/>
      <c r="C36" s="8">
        <f>'1 квартал '!C36+'2 квартал '!C36+'3 квартал '!C37+'4 квартал'!C36</f>
        <v>55099.509999999995</v>
      </c>
      <c r="D36" s="8"/>
      <c r="E36" s="8">
        <f t="shared" si="0"/>
        <v>55099.509999999995</v>
      </c>
    </row>
    <row r="37" spans="1:5" ht="15" customHeight="1">
      <c r="A37" s="9" t="s">
        <v>55</v>
      </c>
      <c r="B37" s="9"/>
      <c r="C37" s="19">
        <f>C16-C17</f>
        <v>-71592.069999999716</v>
      </c>
      <c r="D37" s="8"/>
      <c r="E37" s="8">
        <f t="shared" si="0"/>
        <v>-71592.069999999716</v>
      </c>
    </row>
    <row r="38" spans="1:5" ht="15" customHeight="1">
      <c r="A38" s="9" t="s">
        <v>56</v>
      </c>
      <c r="B38" s="20">
        <f>'4 квартал'!C38</f>
        <v>0</v>
      </c>
      <c r="C38" s="12">
        <f>'1 квартал '!C38+'2 квартал '!C38+'3 квартал '!C39+'4 квартал'!C38</f>
        <v>503278.5</v>
      </c>
      <c r="D38" s="8"/>
      <c r="E38" s="8">
        <f t="shared" si="0"/>
        <v>503278.5</v>
      </c>
    </row>
    <row r="39" spans="1:5" ht="14.25" customHeight="1">
      <c r="A39" s="9" t="s">
        <v>31</v>
      </c>
      <c r="B39" s="20">
        <f>'4 квартал'!C39</f>
        <v>0</v>
      </c>
      <c r="C39" s="12">
        <f>'1 квартал '!C39+'2 квартал '!C39+'3 квартал '!C40+'4 квартал'!C39</f>
        <v>55215.089999999967</v>
      </c>
      <c r="D39" s="8"/>
      <c r="E39" s="8">
        <f t="shared" si="0"/>
        <v>55215.089999999967</v>
      </c>
    </row>
    <row r="40" spans="1:5" ht="19.5" customHeight="1">
      <c r="A40" s="9" t="s">
        <v>32</v>
      </c>
      <c r="B40" s="20">
        <f>'4 квартал'!C40</f>
        <v>0</v>
      </c>
      <c r="C40" s="12">
        <f>'1 квартал '!C40+'2 квартал '!C40+'3 квартал '!C41+'4 квартал'!C40</f>
        <v>133273.33000000002</v>
      </c>
      <c r="D40" s="8"/>
      <c r="E40" s="8">
        <f t="shared" si="0"/>
        <v>133273.33000000002</v>
      </c>
    </row>
    <row r="41" spans="1:5" ht="83.25" customHeight="1">
      <c r="A41" s="14" t="s">
        <v>18</v>
      </c>
      <c r="B41" s="14"/>
      <c r="C41" s="13"/>
      <c r="D41" s="24"/>
      <c r="E41" s="24"/>
    </row>
  </sheetData>
  <mergeCells count="16">
    <mergeCell ref="A9:C9"/>
    <mergeCell ref="D9:E9"/>
    <mergeCell ref="D41:E41"/>
    <mergeCell ref="A6:C6"/>
    <mergeCell ref="D6:E6"/>
    <mergeCell ref="A7:C7"/>
    <mergeCell ref="D7:E7"/>
    <mergeCell ref="A8:C8"/>
    <mergeCell ref="D8:E8"/>
    <mergeCell ref="A5:C5"/>
    <mergeCell ref="D5:E5"/>
    <mergeCell ref="A1:E1"/>
    <mergeCell ref="A3:C3"/>
    <mergeCell ref="D3:E3"/>
    <mergeCell ref="A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 </vt:lpstr>
      <vt:lpstr>3 квартал </vt:lpstr>
      <vt:lpstr>4 квартал</vt:lpstr>
      <vt:lpstr>ИТОГО 2018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2018-12-10T06:07:10Z</cp:lastPrinted>
  <dcterms:created xsi:type="dcterms:W3CDTF">2015-02-18T08:40:04Z</dcterms:created>
  <dcterms:modified xsi:type="dcterms:W3CDTF">2018-12-14T08:14:02Z</dcterms:modified>
</cp:coreProperties>
</file>