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2"/>
  </bookViews>
  <sheets>
    <sheet name="1 квартал" sheetId="1" state="hidden" r:id="rId1"/>
    <sheet name="2 квартал " sheetId="2" r:id="rId2"/>
    <sheet name="3 квартал" sheetId="3" r:id="rId3"/>
    <sheet name="4 квартал " sheetId="4" state="hidden" r:id="rId4"/>
    <sheet name="Итого 2018" sheetId="5" state="hidden" r:id="rId5"/>
  </sheets>
  <calcPr calcId="124519"/>
</workbook>
</file>

<file path=xl/calcChain.xml><?xml version="1.0" encoding="utf-8"?>
<calcChain xmlns="http://schemas.openxmlformats.org/spreadsheetml/2006/main">
  <c r="D34" i="3"/>
  <c r="D21" i="2"/>
  <c r="D21" i="3"/>
  <c r="D36"/>
  <c r="D33"/>
  <c r="D47"/>
  <c r="D47" i="2"/>
  <c r="D38" i="3" l="1"/>
  <c r="D17" l="1"/>
  <c r="D16" l="1"/>
  <c r="D15"/>
  <c r="D15" i="2" l="1"/>
  <c r="D36" l="1"/>
  <c r="D24"/>
  <c r="D16" l="1"/>
  <c r="D46" i="1" l="1"/>
  <c r="D17" l="1"/>
  <c r="D36"/>
  <c r="D47"/>
  <c r="D47" i="5" l="1"/>
  <c r="F47" s="1"/>
  <c r="D48"/>
  <c r="F48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D32"/>
  <c r="F32" s="1"/>
  <c r="D30"/>
  <c r="F30" s="1"/>
  <c r="D29"/>
  <c r="F29" s="1"/>
  <c r="D28"/>
  <c r="F28" s="1"/>
  <c r="D22"/>
  <c r="F22" s="1"/>
  <c r="D23"/>
  <c r="F23" s="1"/>
  <c r="D24"/>
  <c r="F24" s="1"/>
  <c r="D25"/>
  <c r="F25" s="1"/>
  <c r="D26"/>
  <c r="F26" s="1"/>
  <c r="D21"/>
  <c r="F21" s="1"/>
  <c r="D16"/>
  <c r="D17"/>
  <c r="F17" s="1"/>
  <c r="D18"/>
  <c r="F18" s="1"/>
  <c r="D15"/>
  <c r="F15" s="1"/>
  <c r="C47"/>
  <c r="C48"/>
  <c r="C46"/>
  <c r="E27"/>
  <c r="E20"/>
  <c r="E45" s="1"/>
  <c r="C47" i="4"/>
  <c r="C48"/>
  <c r="F48"/>
  <c r="F47"/>
  <c r="F46"/>
  <c r="F44"/>
  <c r="F43"/>
  <c r="F42"/>
  <c r="F41"/>
  <c r="F40"/>
  <c r="F39"/>
  <c r="F38"/>
  <c r="F37"/>
  <c r="F36"/>
  <c r="F35"/>
  <c r="F34"/>
  <c r="F33"/>
  <c r="F32"/>
  <c r="D31"/>
  <c r="F31" s="1"/>
  <c r="F30"/>
  <c r="F29"/>
  <c r="F28"/>
  <c r="E27"/>
  <c r="D27"/>
  <c r="F27" s="1"/>
  <c r="F26"/>
  <c r="F25"/>
  <c r="F24"/>
  <c r="F23"/>
  <c r="F22"/>
  <c r="F21"/>
  <c r="E20"/>
  <c r="E45" s="1"/>
  <c r="D20"/>
  <c r="F20" s="1"/>
  <c r="D19"/>
  <c r="D45" s="1"/>
  <c r="F45" s="1"/>
  <c r="F18"/>
  <c r="F17"/>
  <c r="F16"/>
  <c r="F15"/>
  <c r="C47" i="3"/>
  <c r="C48"/>
  <c r="F48"/>
  <c r="F47"/>
  <c r="F44"/>
  <c r="F43"/>
  <c r="F42"/>
  <c r="F41"/>
  <c r="F40"/>
  <c r="F39"/>
  <c r="F38"/>
  <c r="F37"/>
  <c r="F36"/>
  <c r="F35"/>
  <c r="F34"/>
  <c r="F33"/>
  <c r="F32"/>
  <c r="D31"/>
  <c r="F31" s="1"/>
  <c r="F30"/>
  <c r="F29"/>
  <c r="F28"/>
  <c r="E27"/>
  <c r="D27"/>
  <c r="F27" s="1"/>
  <c r="F26"/>
  <c r="F25"/>
  <c r="F24"/>
  <c r="F23"/>
  <c r="F22"/>
  <c r="F21"/>
  <c r="E20"/>
  <c r="E45" s="1"/>
  <c r="D19"/>
  <c r="F18"/>
  <c r="F17"/>
  <c r="F16"/>
  <c r="F15"/>
  <c r="C47" i="2"/>
  <c r="C48"/>
  <c r="F48"/>
  <c r="F47"/>
  <c r="F44"/>
  <c r="F43"/>
  <c r="F42"/>
  <c r="F41"/>
  <c r="F40"/>
  <c r="F39"/>
  <c r="F38"/>
  <c r="F37"/>
  <c r="F36"/>
  <c r="F35"/>
  <c r="F34"/>
  <c r="F33"/>
  <c r="F32"/>
  <c r="D31"/>
  <c r="F31" s="1"/>
  <c r="F30"/>
  <c r="F29"/>
  <c r="F28"/>
  <c r="E27"/>
  <c r="D27"/>
  <c r="F27" s="1"/>
  <c r="F26"/>
  <c r="F25"/>
  <c r="F24"/>
  <c r="F23"/>
  <c r="F22"/>
  <c r="F21"/>
  <c r="E20"/>
  <c r="E45" s="1"/>
  <c r="D19"/>
  <c r="F18"/>
  <c r="F17"/>
  <c r="F16"/>
  <c r="F15"/>
  <c r="D31" i="1"/>
  <c r="F31" s="1"/>
  <c r="D27"/>
  <c r="D19"/>
  <c r="F16"/>
  <c r="F17"/>
  <c r="F18"/>
  <c r="F21"/>
  <c r="F22"/>
  <c r="F23"/>
  <c r="F24"/>
  <c r="F25"/>
  <c r="F26"/>
  <c r="F28"/>
  <c r="F29"/>
  <c r="F30"/>
  <c r="F32"/>
  <c r="F33"/>
  <c r="F34"/>
  <c r="F35"/>
  <c r="F36"/>
  <c r="F37"/>
  <c r="F38"/>
  <c r="F39"/>
  <c r="F40"/>
  <c r="F41"/>
  <c r="F42"/>
  <c r="F43"/>
  <c r="F44"/>
  <c r="F47"/>
  <c r="F48"/>
  <c r="F15"/>
  <c r="E27"/>
  <c r="E20"/>
  <c r="D20" i="3" l="1"/>
  <c r="F20" s="1"/>
  <c r="D20" i="2"/>
  <c r="F20" s="1"/>
  <c r="D31" i="5"/>
  <c r="F31" s="1"/>
  <c r="D20" i="1"/>
  <c r="F20" s="1"/>
  <c r="D27" i="5"/>
  <c r="F27" s="1"/>
  <c r="F27" i="1"/>
  <c r="D19" i="5"/>
  <c r="F16"/>
  <c r="E45" i="1"/>
  <c r="D45" i="3" l="1"/>
  <c r="D45" i="2"/>
  <c r="D45" i="1"/>
  <c r="D20" i="5"/>
  <c r="F20" s="1"/>
  <c r="F45" i="3" l="1"/>
  <c r="F45" i="2"/>
  <c r="D46"/>
  <c r="F45" i="1"/>
  <c r="D45" i="5"/>
  <c r="F45" s="1"/>
  <c r="C46" i="3" l="1"/>
  <c r="D46" s="1"/>
  <c r="F46" s="1"/>
  <c r="F46" i="2"/>
  <c r="F46" i="1"/>
  <c r="C46" i="2"/>
  <c r="D46" i="5" l="1"/>
  <c r="F46" s="1"/>
  <c r="C46" i="4"/>
</calcChain>
</file>

<file path=xl/sharedStrings.xml><?xml version="1.0" encoding="utf-8"?>
<sst xmlns="http://schemas.openxmlformats.org/spreadsheetml/2006/main" count="240" uniqueCount="63">
  <si>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</si>
  <si>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</si>
  <si>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</si>
  <si>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</si>
  <si>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</si>
  <si>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</si>
  <si>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</si>
  <si>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</si>
  <si>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</si>
  <si>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</si>
  <si>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</si>
  <si>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</si>
  <si>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</si>
  <si>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</si>
  <si>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</si>
  <si>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</si>
  <si>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</si>
  <si>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</si>
  <si>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</si>
  <si>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</si>
  <si>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</si>
  <si>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</si>
  <si>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</si>
  <si>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</si>
  <si>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</si>
  <si>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</si>
  <si>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</si>
  <si>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</si>
  <si>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</si>
  <si>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</si>
  <si>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</si>
  <si>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</si>
  <si>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Задолженность по оплате за содержание</t>
  </si>
  <si>
    <t>Задолженность по оплате за коммун.услуги</t>
  </si>
  <si>
    <t>Т/о домофонов</t>
  </si>
  <si>
    <t xml:space="preserve">Общеэксплуатационные расходы </t>
  </si>
  <si>
    <t>Налог УСН</t>
  </si>
  <si>
    <t>ОДН за электричество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</si>
  <si>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</si>
  <si>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</si>
  <si>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</si>
  <si>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</si>
  <si>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</si>
  <si>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1 кв. 2018  год</t>
  </si>
  <si>
    <t>Всего за 2017 г.</t>
  </si>
  <si>
    <t>Остаток неиспользованных средств за 1 кв.18г.</t>
  </si>
  <si>
    <t>ИТОГО ДОХОДОВ</t>
  </si>
  <si>
    <t>Остаток неиспользованных средств на 01.04.18</t>
  </si>
  <si>
    <t>Остаток неиспользованных средств за 2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</si>
  <si>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</si>
  <si>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2 кв. 2018  год</t>
  </si>
  <si>
    <t>Остаток неиспользованных средств на 01.07.18</t>
  </si>
  <si>
    <t>Остаток неиспользованных средств за 3 кв.18г.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</si>
  <si>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</si>
  <si>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3 кв. 2018  год</t>
  </si>
  <si>
    <t>Остаток неиспользованных средств на 01.10.18</t>
  </si>
  <si>
    <t>Остаток неиспользованных средств за 4 кв.18г.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</si>
  <si>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</si>
  <si>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4 кв. 2018  год</t>
  </si>
  <si>
    <t>Остаток неиспользованных средств на 01.01.19</t>
  </si>
  <si>
    <t>Остаток неиспользованных средств за 2018г.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</si>
  <si>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</si>
  <si>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38/1  за  2018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</si>
</sst>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18" zoomScale="130" zoomScaleNormal="130" workbookViewId="0">
      <selection activeCell="D21" sqref="D21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4"/>
      <c r="G1" s="5"/>
      <c r="H1" s="5"/>
    </row>
    <row r="2" spans="2:9" ht="2.25" hidden="1" customHeight="1">
      <c r="B2" s="5"/>
      <c r="C2" s="5"/>
      <c r="D2" s="5"/>
      <c r="E2" s="5"/>
      <c r="F2" s="35"/>
      <c r="G2" s="5"/>
      <c r="H2" s="5"/>
      <c r="I2" s="5"/>
    </row>
    <row r="3" spans="2:9" ht="45" customHeight="1">
      <c r="B3" s="36" t="s">
        <v>43</v>
      </c>
      <c r="C3" s="36"/>
      <c r="D3" s="37"/>
      <c r="E3" s="37"/>
      <c r="F3" s="37"/>
      <c r="G3" s="5"/>
      <c r="H3" s="5"/>
      <c r="I3" s="5"/>
    </row>
    <row r="4" spans="2:9" ht="3" customHeight="1" thickBot="1"/>
    <row r="5" spans="2:9" ht="12">
      <c r="B5" s="40" t="s">
        <v>0</v>
      </c>
      <c r="C5" s="41"/>
      <c r="D5" s="42"/>
      <c r="E5" s="38" t="s">
        <v>22</v>
      </c>
      <c r="F5" s="39"/>
    </row>
    <row r="6" spans="2:9" ht="12">
      <c r="B6" s="22" t="s">
        <v>1</v>
      </c>
      <c r="C6" s="23"/>
      <c r="D6" s="24"/>
      <c r="E6" s="27">
        <v>11542</v>
      </c>
      <c r="F6" s="28"/>
    </row>
    <row r="7" spans="2:9" ht="12">
      <c r="B7" s="22" t="s">
        <v>2</v>
      </c>
      <c r="C7" s="23"/>
      <c r="D7" s="24"/>
      <c r="E7" s="27">
        <v>30</v>
      </c>
      <c r="F7" s="28"/>
    </row>
    <row r="8" spans="2:9" ht="12">
      <c r="B8" s="22" t="s">
        <v>3</v>
      </c>
      <c r="C8" s="23"/>
      <c r="D8" s="24"/>
      <c r="E8" s="27">
        <v>1392</v>
      </c>
      <c r="F8" s="28"/>
    </row>
    <row r="9" spans="2:9" ht="12">
      <c r="B9" s="22" t="s">
        <v>4</v>
      </c>
      <c r="C9" s="23"/>
      <c r="D9" s="24"/>
      <c r="E9" s="27"/>
      <c r="F9" s="28"/>
    </row>
    <row r="10" spans="2:9" ht="12">
      <c r="B10" s="22" t="s">
        <v>23</v>
      </c>
      <c r="C10" s="23"/>
      <c r="D10" s="24"/>
      <c r="E10" s="27">
        <v>457</v>
      </c>
      <c r="F10" s="28"/>
    </row>
    <row r="11" spans="2:9" ht="25.5" customHeight="1" thickBot="1">
      <c r="B11" s="31" t="s">
        <v>5</v>
      </c>
      <c r="C11" s="32"/>
      <c r="D11" s="33"/>
      <c r="E11" s="29">
        <v>21.28</v>
      </c>
      <c r="F11" s="30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44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v>722878.35</v>
      </c>
      <c r="E15" s="6"/>
      <c r="F15" s="6">
        <f>D15+E15</f>
        <v>722878.35</v>
      </c>
    </row>
    <row r="16" spans="2:9" ht="12">
      <c r="B16" s="11" t="s">
        <v>9</v>
      </c>
      <c r="C16" s="11"/>
      <c r="D16" s="18">
        <v>727984.43</v>
      </c>
      <c r="E16" s="6"/>
      <c r="F16" s="6">
        <f t="shared" ref="F16:F48" si="0">D16+E16</f>
        <v>727984.43</v>
      </c>
    </row>
    <row r="17" spans="2:6" ht="12.75" customHeight="1">
      <c r="B17" s="14" t="s">
        <v>38</v>
      </c>
      <c r="C17" s="14"/>
      <c r="D17" s="18">
        <f>11600+40500</f>
        <v>52100</v>
      </c>
      <c r="E17" s="6"/>
      <c r="F17" s="6">
        <f t="shared" si="0"/>
        <v>52100</v>
      </c>
    </row>
    <row r="18" spans="2:6">
      <c r="B18" s="14" t="s">
        <v>39</v>
      </c>
      <c r="C18" s="14"/>
      <c r="D18" s="18">
        <v>38038.519999999997</v>
      </c>
      <c r="E18" s="6"/>
      <c r="F18" s="6">
        <f t="shared" si="0"/>
        <v>38038.519999999997</v>
      </c>
    </row>
    <row r="19" spans="2:6">
      <c r="B19" s="14" t="s">
        <v>46</v>
      </c>
      <c r="C19" s="14"/>
      <c r="D19" s="19">
        <f>D16+D17+D18</f>
        <v>818122.95000000007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602188.46</v>
      </c>
      <c r="E20" s="6">
        <f>SUM(E21:E26)</f>
        <v>0</v>
      </c>
      <c r="F20" s="6">
        <f t="shared" si="0"/>
        <v>602188.46</v>
      </c>
    </row>
    <row r="21" spans="2:6" ht="12.75" customHeight="1">
      <c r="B21" s="12" t="s">
        <v>11</v>
      </c>
      <c r="C21" s="12"/>
      <c r="D21" s="18">
        <v>111656.91</v>
      </c>
      <c r="E21" s="6"/>
      <c r="F21" s="6">
        <f t="shared" si="0"/>
        <v>111656.91</v>
      </c>
    </row>
    <row r="22" spans="2:6" ht="12">
      <c r="B22" s="12" t="s">
        <v>12</v>
      </c>
      <c r="C22" s="12"/>
      <c r="D22" s="18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v>17683.98</v>
      </c>
      <c r="E23" s="6"/>
      <c r="F23" s="6">
        <f t="shared" si="0"/>
        <v>17683.98</v>
      </c>
    </row>
    <row r="24" spans="2:6" ht="12">
      <c r="B24" s="13" t="s">
        <v>26</v>
      </c>
      <c r="C24" s="13"/>
      <c r="D24" s="18">
        <v>25883.94</v>
      </c>
      <c r="E24" s="6"/>
      <c r="F24" s="6">
        <f t="shared" si="0"/>
        <v>25883.94</v>
      </c>
    </row>
    <row r="25" spans="2:6" ht="12">
      <c r="B25" s="13" t="s">
        <v>27</v>
      </c>
      <c r="C25" s="13"/>
      <c r="D25" s="18">
        <v>0</v>
      </c>
      <c r="E25" s="6"/>
      <c r="F25" s="6">
        <f t="shared" si="0"/>
        <v>0</v>
      </c>
    </row>
    <row r="26" spans="2:6" ht="12">
      <c r="B26" s="12" t="s">
        <v>14</v>
      </c>
      <c r="C26" s="12"/>
      <c r="D26" s="18">
        <v>0</v>
      </c>
      <c r="E26" s="6"/>
      <c r="F26" s="6">
        <f t="shared" si="0"/>
        <v>0</v>
      </c>
    </row>
    <row r="27" spans="2:6" ht="36">
      <c r="B27" s="10" t="s">
        <v>21</v>
      </c>
      <c r="C27" s="10"/>
      <c r="D27" s="19">
        <f>D28+D29+D30</f>
        <v>125294.8</v>
      </c>
      <c r="E27" s="6">
        <f>SUM(E28:E30)</f>
        <v>0</v>
      </c>
      <c r="F27" s="6">
        <f t="shared" si="0"/>
        <v>125294.8</v>
      </c>
    </row>
    <row r="28" spans="2:6" ht="23.25" customHeight="1">
      <c r="B28" s="13" t="s">
        <v>17</v>
      </c>
      <c r="C28" s="13"/>
      <c r="D28" s="18">
        <v>39666</v>
      </c>
      <c r="E28" s="6"/>
      <c r="F28" s="6">
        <f t="shared" si="0"/>
        <v>39666</v>
      </c>
    </row>
    <row r="29" spans="2:6" ht="29.25" customHeight="1">
      <c r="B29" s="13" t="s">
        <v>18</v>
      </c>
      <c r="C29" s="13"/>
      <c r="D29" s="18">
        <v>25242</v>
      </c>
      <c r="E29" s="6"/>
      <c r="F29" s="6">
        <f t="shared" si="0"/>
        <v>25242</v>
      </c>
    </row>
    <row r="30" spans="2:6" ht="24">
      <c r="B30" s="13" t="s">
        <v>19</v>
      </c>
      <c r="C30" s="13"/>
      <c r="D30" s="18">
        <v>60386.8</v>
      </c>
      <c r="E30" s="6"/>
      <c r="F30" s="6">
        <f t="shared" si="0"/>
        <v>60386.8</v>
      </c>
    </row>
    <row r="31" spans="2:6" ht="12">
      <c r="B31" s="10" t="s">
        <v>40</v>
      </c>
      <c r="C31" s="10"/>
      <c r="D31" s="19">
        <f>D32+D33+D34</f>
        <v>94542.62</v>
      </c>
      <c r="E31" s="6"/>
      <c r="F31" s="6">
        <f t="shared" si="0"/>
        <v>94542.62</v>
      </c>
    </row>
    <row r="32" spans="2:6" ht="12">
      <c r="B32" s="12" t="s">
        <v>16</v>
      </c>
      <c r="C32" s="12"/>
      <c r="D32" s="18">
        <v>593.70000000000005</v>
      </c>
      <c r="E32" s="6"/>
      <c r="F32" s="6">
        <f t="shared" si="0"/>
        <v>593.70000000000005</v>
      </c>
    </row>
    <row r="33" spans="2:6" ht="24">
      <c r="B33" s="13" t="s">
        <v>41</v>
      </c>
      <c r="C33" s="13"/>
      <c r="D33" s="18">
        <v>84228.92</v>
      </c>
      <c r="E33" s="6"/>
      <c r="F33" s="6">
        <f t="shared" si="0"/>
        <v>84228.92</v>
      </c>
    </row>
    <row r="34" spans="2:6" ht="12">
      <c r="B34" s="13" t="s">
        <v>28</v>
      </c>
      <c r="C34" s="13"/>
      <c r="D34" s="18">
        <v>9720</v>
      </c>
      <c r="E34" s="6"/>
      <c r="F34" s="6">
        <f t="shared" si="0"/>
        <v>9720</v>
      </c>
    </row>
    <row r="35" spans="2:6" ht="12" hidden="1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7173.46+2810.54</f>
        <v>9984</v>
      </c>
      <c r="E36" s="6"/>
      <c r="F36" s="6">
        <f t="shared" si="0"/>
        <v>9984</v>
      </c>
    </row>
    <row r="37" spans="2:6" ht="12">
      <c r="B37" s="11" t="s">
        <v>36</v>
      </c>
      <c r="C37" s="11"/>
      <c r="D37" s="18">
        <v>32712.38</v>
      </c>
      <c r="E37" s="6"/>
      <c r="F37" s="6">
        <f t="shared" si="0"/>
        <v>32712.38</v>
      </c>
    </row>
    <row r="38" spans="2:6" ht="12">
      <c r="B38" s="11" t="s">
        <v>24</v>
      </c>
      <c r="C38" s="11"/>
      <c r="D38" s="18">
        <v>4327.2</v>
      </c>
      <c r="E38" s="6"/>
      <c r="F38" s="6">
        <f t="shared" si="0"/>
        <v>4327.2</v>
      </c>
    </row>
    <row r="39" spans="2:6" ht="12">
      <c r="B39" s="11" t="s">
        <v>15</v>
      </c>
      <c r="C39" s="11"/>
      <c r="D39" s="18">
        <v>28097.17</v>
      </c>
      <c r="E39" s="6"/>
      <c r="F39" s="6">
        <f t="shared" si="0"/>
        <v>28097.17</v>
      </c>
    </row>
    <row r="40" spans="2:6" ht="12" customHeight="1">
      <c r="B40" s="14" t="s">
        <v>29</v>
      </c>
      <c r="C40" s="14"/>
      <c r="D40" s="18">
        <v>108431.75</v>
      </c>
      <c r="E40" s="6"/>
      <c r="F40" s="6">
        <f t="shared" si="0"/>
        <v>108431.75</v>
      </c>
    </row>
    <row r="41" spans="2:6" ht="14.25" customHeight="1">
      <c r="B41" s="10" t="s">
        <v>30</v>
      </c>
      <c r="C41" s="10"/>
      <c r="D41" s="18">
        <v>5600</v>
      </c>
      <c r="E41" s="6"/>
      <c r="F41" s="6">
        <f t="shared" si="0"/>
        <v>5600</v>
      </c>
    </row>
    <row r="42" spans="2:6" ht="14.25" customHeight="1">
      <c r="B42" s="10" t="s">
        <v>31</v>
      </c>
      <c r="C42" s="10"/>
      <c r="D42" s="18">
        <v>1900</v>
      </c>
      <c r="E42" s="6"/>
      <c r="F42" s="6">
        <f t="shared" si="0"/>
        <v>1900</v>
      </c>
    </row>
    <row r="43" spans="2:6" ht="13.5" customHeight="1">
      <c r="B43" s="10" t="s">
        <v>37</v>
      </c>
      <c r="C43" s="10"/>
      <c r="D43" s="18">
        <v>29593.71</v>
      </c>
      <c r="E43" s="6"/>
      <c r="F43" s="6">
        <f t="shared" si="0"/>
        <v>29593.71</v>
      </c>
    </row>
    <row r="44" spans="2:6" ht="13.5" customHeight="1">
      <c r="B44" s="10" t="s">
        <v>34</v>
      </c>
      <c r="C44" s="10"/>
      <c r="D44" s="18">
        <v>6480</v>
      </c>
      <c r="E44" s="6"/>
      <c r="F44" s="6">
        <f t="shared" si="0"/>
        <v>6480</v>
      </c>
    </row>
    <row r="45" spans="2:6" ht="13.5" customHeight="1">
      <c r="B45" s="11" t="s">
        <v>45</v>
      </c>
      <c r="C45" s="11"/>
      <c r="D45" s="19">
        <f>D19-D20</f>
        <v>215934.49000000011</v>
      </c>
      <c r="E45" s="6">
        <f>E17-(E20+E27+E39+E32+E33+E34+E40)</f>
        <v>0</v>
      </c>
      <c r="F45" s="6">
        <f t="shared" si="0"/>
        <v>215934.49000000011</v>
      </c>
    </row>
    <row r="46" spans="2:6" ht="13.5" customHeight="1">
      <c r="B46" s="11" t="s">
        <v>47</v>
      </c>
      <c r="C46" s="11">
        <v>653955.71</v>
      </c>
      <c r="D46" s="18">
        <f>D45+C46</f>
        <v>869890.20000000007</v>
      </c>
      <c r="E46" s="6"/>
      <c r="F46" s="6">
        <f t="shared" si="0"/>
        <v>869890.20000000007</v>
      </c>
    </row>
    <row r="47" spans="2:6" ht="12">
      <c r="B47" s="11" t="s">
        <v>32</v>
      </c>
      <c r="C47" s="11">
        <v>49823.68</v>
      </c>
      <c r="D47" s="18">
        <f>D15-D16+C47</f>
        <v>44717.599999999926</v>
      </c>
      <c r="E47" s="6"/>
      <c r="F47" s="6">
        <f t="shared" si="0"/>
        <v>44717.599999999926</v>
      </c>
    </row>
    <row r="48" spans="2:6" ht="12">
      <c r="B48" s="11" t="s">
        <v>33</v>
      </c>
      <c r="C48" s="11">
        <v>114684.2</v>
      </c>
      <c r="D48" s="18">
        <v>145272.95000000001</v>
      </c>
      <c r="E48" s="6"/>
      <c r="F48" s="6">
        <f t="shared" si="0"/>
        <v>145272.95000000001</v>
      </c>
    </row>
    <row r="49" spans="2:6" ht="75.75" customHeight="1">
      <c r="B49" s="15" t="s">
        <v>25</v>
      </c>
      <c r="C49" s="16"/>
      <c r="E49" s="25"/>
      <c r="F49" s="26"/>
    </row>
  </sheetData>
  <mergeCells count="17">
    <mergeCell ref="F1:F2"/>
    <mergeCell ref="B3:F3"/>
    <mergeCell ref="B8:D8"/>
    <mergeCell ref="B9:D9"/>
    <mergeCell ref="B10:D10"/>
    <mergeCell ref="E5:F5"/>
    <mergeCell ref="E6:F6"/>
    <mergeCell ref="E7:F7"/>
    <mergeCell ref="E8:F8"/>
    <mergeCell ref="E9:F9"/>
    <mergeCell ref="B5:D5"/>
    <mergeCell ref="B6:D6"/>
    <mergeCell ref="B7:D7"/>
    <mergeCell ref="E49:F49"/>
    <mergeCell ref="E10:F10"/>
    <mergeCell ref="E11:F11"/>
    <mergeCell ref="B11:D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opLeftCell="A30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4"/>
      <c r="G1" s="5"/>
      <c r="H1" s="5"/>
    </row>
    <row r="2" spans="2:9" ht="2.25" hidden="1" customHeight="1">
      <c r="B2" s="5"/>
      <c r="C2" s="5"/>
      <c r="D2" s="5"/>
      <c r="E2" s="5"/>
      <c r="F2" s="35"/>
      <c r="G2" s="5"/>
      <c r="H2" s="5"/>
      <c r="I2" s="5"/>
    </row>
    <row r="3" spans="2:9" ht="45" customHeight="1">
      <c r="B3" s="36" t="s">
        <v>50</v>
      </c>
      <c r="C3" s="36"/>
      <c r="D3" s="37"/>
      <c r="E3" s="37"/>
      <c r="F3" s="37"/>
      <c r="G3" s="5"/>
      <c r="H3" s="5"/>
      <c r="I3" s="5"/>
    </row>
    <row r="4" spans="2:9" ht="3" customHeight="1" thickBot="1"/>
    <row r="5" spans="2:9" ht="12">
      <c r="B5" s="40" t="s">
        <v>0</v>
      </c>
      <c r="C5" s="41"/>
      <c r="D5" s="42"/>
      <c r="E5" s="38" t="s">
        <v>22</v>
      </c>
      <c r="F5" s="39"/>
    </row>
    <row r="6" spans="2:9" ht="12">
      <c r="B6" s="22" t="s">
        <v>1</v>
      </c>
      <c r="C6" s="23"/>
      <c r="D6" s="24"/>
      <c r="E6" s="27">
        <v>11542</v>
      </c>
      <c r="F6" s="28"/>
    </row>
    <row r="7" spans="2:9" ht="12">
      <c r="B7" s="22" t="s">
        <v>2</v>
      </c>
      <c r="C7" s="23"/>
      <c r="D7" s="24"/>
      <c r="E7" s="27">
        <v>30</v>
      </c>
      <c r="F7" s="28"/>
    </row>
    <row r="8" spans="2:9" ht="12">
      <c r="B8" s="22" t="s">
        <v>3</v>
      </c>
      <c r="C8" s="23"/>
      <c r="D8" s="24"/>
      <c r="E8" s="27">
        <v>1392</v>
      </c>
      <c r="F8" s="28"/>
    </row>
    <row r="9" spans="2:9" ht="12">
      <c r="B9" s="22" t="s">
        <v>4</v>
      </c>
      <c r="C9" s="23"/>
      <c r="D9" s="24"/>
      <c r="E9" s="27"/>
      <c r="F9" s="28"/>
    </row>
    <row r="10" spans="2:9" ht="12">
      <c r="B10" s="22" t="s">
        <v>23</v>
      </c>
      <c r="C10" s="23"/>
      <c r="D10" s="24"/>
      <c r="E10" s="27">
        <v>457</v>
      </c>
      <c r="F10" s="28"/>
    </row>
    <row r="11" spans="2:9" ht="25.5" customHeight="1" thickBot="1">
      <c r="B11" s="31" t="s">
        <v>5</v>
      </c>
      <c r="C11" s="32"/>
      <c r="D11" s="33"/>
      <c r="E11" s="29">
        <v>21.28</v>
      </c>
      <c r="F11" s="30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49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f>722893.24-37218.96</f>
        <v>685674.28</v>
      </c>
      <c r="E15" s="6"/>
      <c r="F15" s="6">
        <f>D15+E15</f>
        <v>685674.28</v>
      </c>
    </row>
    <row r="16" spans="2:9" ht="12">
      <c r="B16" s="11" t="s">
        <v>9</v>
      </c>
      <c r="C16" s="11"/>
      <c r="D16" s="18">
        <f>691436.61</f>
        <v>691436.61</v>
      </c>
      <c r="E16" s="6"/>
      <c r="F16" s="6">
        <f t="shared" ref="F16:F48" si="0">D16+E16</f>
        <v>691436.61</v>
      </c>
    </row>
    <row r="17" spans="2:6" ht="12.75" customHeight="1">
      <c r="B17" s="14" t="s">
        <v>38</v>
      </c>
      <c r="C17" s="14"/>
      <c r="D17" s="18">
        <v>50500</v>
      </c>
      <c r="E17" s="6"/>
      <c r="F17" s="6">
        <f t="shared" si="0"/>
        <v>50500</v>
      </c>
    </row>
    <row r="18" spans="2:6">
      <c r="B18" s="14" t="s">
        <v>39</v>
      </c>
      <c r="C18" s="14"/>
      <c r="D18" s="18">
        <v>37266.870000000003</v>
      </c>
      <c r="E18" s="6"/>
      <c r="F18" s="6">
        <f t="shared" si="0"/>
        <v>37266.870000000003</v>
      </c>
    </row>
    <row r="19" spans="2:6">
      <c r="B19" s="14" t="s">
        <v>46</v>
      </c>
      <c r="C19" s="14"/>
      <c r="D19" s="19">
        <f>D16+D17+D18</f>
        <v>779203.48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1377510.64</v>
      </c>
      <c r="E20" s="6">
        <f>SUM(E21:E26)</f>
        <v>0</v>
      </c>
      <c r="F20" s="6">
        <f t="shared" si="0"/>
        <v>1377510.64</v>
      </c>
    </row>
    <row r="21" spans="2:6" ht="12.75" customHeight="1">
      <c r="B21" s="12" t="s">
        <v>11</v>
      </c>
      <c r="C21" s="12"/>
      <c r="D21" s="18">
        <f>111656.91-37218.96-13206.7</f>
        <v>61231.250000000015</v>
      </c>
      <c r="E21" s="6"/>
      <c r="F21" s="6">
        <f t="shared" si="0"/>
        <v>61231.250000000015</v>
      </c>
    </row>
    <row r="22" spans="2:6" ht="12">
      <c r="B22" s="12" t="s">
        <v>12</v>
      </c>
      <c r="C22" s="12"/>
      <c r="D22" s="18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v>0</v>
      </c>
      <c r="E23" s="6"/>
      <c r="F23" s="6">
        <f t="shared" si="0"/>
        <v>0</v>
      </c>
    </row>
    <row r="24" spans="2:6" ht="12">
      <c r="B24" s="13" t="s">
        <v>26</v>
      </c>
      <c r="C24" s="13"/>
      <c r="D24" s="18">
        <f>25883.94+5073</f>
        <v>30956.94</v>
      </c>
      <c r="E24" s="6"/>
      <c r="F24" s="6">
        <f t="shared" si="0"/>
        <v>30956.94</v>
      </c>
    </row>
    <row r="25" spans="2:6" ht="12">
      <c r="B25" s="13" t="s">
        <v>27</v>
      </c>
      <c r="C25" s="13"/>
      <c r="D25" s="18">
        <v>0</v>
      </c>
      <c r="E25" s="6"/>
      <c r="F25" s="6">
        <f t="shared" si="0"/>
        <v>0</v>
      </c>
    </row>
    <row r="26" spans="2:6" ht="12">
      <c r="B26" s="12" t="s">
        <v>14</v>
      </c>
      <c r="C26" s="12"/>
      <c r="D26" s="18">
        <v>27790</v>
      </c>
      <c r="E26" s="6"/>
      <c r="F26" s="6">
        <f t="shared" si="0"/>
        <v>27790</v>
      </c>
    </row>
    <row r="27" spans="2:6" ht="36">
      <c r="B27" s="10" t="s">
        <v>21</v>
      </c>
      <c r="C27" s="10"/>
      <c r="D27" s="19">
        <f>D28+D29+D30</f>
        <v>133422</v>
      </c>
      <c r="E27" s="6">
        <f>SUM(E28:E30)</f>
        <v>0</v>
      </c>
      <c r="F27" s="6">
        <f t="shared" si="0"/>
        <v>133422</v>
      </c>
    </row>
    <row r="28" spans="2:6" ht="23.25" customHeight="1">
      <c r="B28" s="13" t="s">
        <v>17</v>
      </c>
      <c r="C28" s="13"/>
      <c r="D28" s="18">
        <v>38464</v>
      </c>
      <c r="E28" s="6"/>
      <c r="F28" s="6">
        <f t="shared" si="0"/>
        <v>38464</v>
      </c>
    </row>
    <row r="29" spans="2:6" ht="29.25" customHeight="1">
      <c r="B29" s="13" t="s">
        <v>18</v>
      </c>
      <c r="C29" s="13"/>
      <c r="D29" s="18">
        <v>25242</v>
      </c>
      <c r="E29" s="6"/>
      <c r="F29" s="6">
        <f t="shared" si="0"/>
        <v>25242</v>
      </c>
    </row>
    <row r="30" spans="2:6" ht="24">
      <c r="B30" s="13" t="s">
        <v>19</v>
      </c>
      <c r="C30" s="13"/>
      <c r="D30" s="18">
        <v>69716</v>
      </c>
      <c r="E30" s="6"/>
      <c r="F30" s="6">
        <f t="shared" si="0"/>
        <v>69716</v>
      </c>
    </row>
    <row r="31" spans="2:6" ht="12">
      <c r="B31" s="10" t="s">
        <v>40</v>
      </c>
      <c r="C31" s="10"/>
      <c r="D31" s="19">
        <f>D32+D33+D34</f>
        <v>924329.58</v>
      </c>
      <c r="E31" s="6"/>
      <c r="F31" s="6">
        <f t="shared" si="0"/>
        <v>924329.58</v>
      </c>
    </row>
    <row r="32" spans="2:6" ht="12">
      <c r="B32" s="12" t="s">
        <v>16</v>
      </c>
      <c r="C32" s="12"/>
      <c r="D32" s="18">
        <v>518751.24</v>
      </c>
      <c r="E32" s="6"/>
      <c r="F32" s="6">
        <f t="shared" si="0"/>
        <v>518751.24</v>
      </c>
    </row>
    <row r="33" spans="2:6" ht="24">
      <c r="B33" s="13" t="s">
        <v>41</v>
      </c>
      <c r="C33" s="13"/>
      <c r="D33" s="18">
        <v>90270.34</v>
      </c>
      <c r="E33" s="6"/>
      <c r="F33" s="6">
        <f t="shared" si="0"/>
        <v>90270.34</v>
      </c>
    </row>
    <row r="34" spans="2:6" ht="12">
      <c r="B34" s="13" t="s">
        <v>28</v>
      </c>
      <c r="C34" s="13"/>
      <c r="D34" s="18">
        <v>315308</v>
      </c>
      <c r="E34" s="6"/>
      <c r="F34" s="6">
        <f t="shared" si="0"/>
        <v>315308</v>
      </c>
    </row>
    <row r="35" spans="2:6" ht="12" hidden="1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3254.03+16413.93</f>
        <v>19667.96</v>
      </c>
      <c r="E36" s="6"/>
      <c r="F36" s="6">
        <f t="shared" si="0"/>
        <v>19667.96</v>
      </c>
    </row>
    <row r="37" spans="2:6" ht="12">
      <c r="B37" s="11" t="s">
        <v>36</v>
      </c>
      <c r="C37" s="11"/>
      <c r="D37" s="18">
        <v>0</v>
      </c>
      <c r="E37" s="6"/>
      <c r="F37" s="6">
        <f t="shared" si="0"/>
        <v>0</v>
      </c>
    </row>
    <row r="38" spans="2:6" ht="12">
      <c r="B38" s="11" t="s">
        <v>24</v>
      </c>
      <c r="C38" s="11"/>
      <c r="D38" s="18">
        <v>1923.2</v>
      </c>
      <c r="E38" s="6"/>
      <c r="F38" s="6">
        <f t="shared" si="0"/>
        <v>1923.2</v>
      </c>
    </row>
    <row r="39" spans="2:6" ht="12">
      <c r="B39" s="11" t="s">
        <v>15</v>
      </c>
      <c r="C39" s="11"/>
      <c r="D39" s="18">
        <v>26329</v>
      </c>
      <c r="E39" s="6"/>
      <c r="F39" s="6">
        <f t="shared" si="0"/>
        <v>26329</v>
      </c>
    </row>
    <row r="40" spans="2:6" ht="12" customHeight="1">
      <c r="B40" s="14" t="s">
        <v>29</v>
      </c>
      <c r="C40" s="14"/>
      <c r="D40" s="18">
        <v>108433.99</v>
      </c>
      <c r="E40" s="6"/>
      <c r="F40" s="6">
        <f t="shared" si="0"/>
        <v>108433.99</v>
      </c>
    </row>
    <row r="41" spans="2:6" ht="14.25" customHeight="1">
      <c r="B41" s="10" t="s">
        <v>30</v>
      </c>
      <c r="C41" s="10"/>
      <c r="D41" s="18">
        <v>5500</v>
      </c>
      <c r="E41" s="6"/>
      <c r="F41" s="6">
        <f t="shared" si="0"/>
        <v>5500</v>
      </c>
    </row>
    <row r="42" spans="2:6" ht="14.25" customHeight="1">
      <c r="B42" s="10" t="s">
        <v>31</v>
      </c>
      <c r="C42" s="10"/>
      <c r="D42" s="18">
        <v>1800</v>
      </c>
      <c r="E42" s="6"/>
      <c r="F42" s="6">
        <f t="shared" si="0"/>
        <v>1800</v>
      </c>
    </row>
    <row r="43" spans="2:6" ht="13.5" customHeight="1">
      <c r="B43" s="10" t="s">
        <v>37</v>
      </c>
      <c r="C43" s="10"/>
      <c r="D43" s="18">
        <v>29646.720000000001</v>
      </c>
      <c r="E43" s="6"/>
      <c r="F43" s="6">
        <f t="shared" si="0"/>
        <v>29646.720000000001</v>
      </c>
    </row>
    <row r="44" spans="2:6" ht="13.5" customHeight="1">
      <c r="B44" s="10" t="s">
        <v>34</v>
      </c>
      <c r="C44" s="10"/>
      <c r="D44" s="18">
        <v>6480</v>
      </c>
      <c r="E44" s="6"/>
      <c r="F44" s="6">
        <f t="shared" si="0"/>
        <v>6480</v>
      </c>
    </row>
    <row r="45" spans="2:6" ht="13.5" customHeight="1">
      <c r="B45" s="11" t="s">
        <v>48</v>
      </c>
      <c r="C45" s="11"/>
      <c r="D45" s="19">
        <f>D19-D20</f>
        <v>-598307.15999999992</v>
      </c>
      <c r="E45" s="6">
        <f>E17-(E20+E27+E39+E32+E33+E34+E40)</f>
        <v>0</v>
      </c>
      <c r="F45" s="6">
        <f t="shared" si="0"/>
        <v>-598307.15999999992</v>
      </c>
    </row>
    <row r="46" spans="2:6" ht="13.5" customHeight="1">
      <c r="B46" s="11" t="s">
        <v>51</v>
      </c>
      <c r="C46" s="20">
        <f>'1 квартал'!D46</f>
        <v>869890.20000000007</v>
      </c>
      <c r="D46" s="18">
        <f>D45+C46</f>
        <v>271583.04000000015</v>
      </c>
      <c r="E46" s="6"/>
      <c r="F46" s="6">
        <f t="shared" si="0"/>
        <v>271583.04000000015</v>
      </c>
    </row>
    <row r="47" spans="2:6" ht="12">
      <c r="B47" s="11" t="s">
        <v>32</v>
      </c>
      <c r="C47" s="20">
        <f>'1 квартал'!D47</f>
        <v>44717.599999999926</v>
      </c>
      <c r="D47" s="18">
        <f>D15-D16+C47</f>
        <v>38955.269999999968</v>
      </c>
      <c r="E47" s="6"/>
      <c r="F47" s="6">
        <f t="shared" si="0"/>
        <v>38955.269999999968</v>
      </c>
    </row>
    <row r="48" spans="2:6" ht="12">
      <c r="B48" s="11" t="s">
        <v>33</v>
      </c>
      <c r="C48" s="20">
        <f>'1 квартал'!D48</f>
        <v>145272.95000000001</v>
      </c>
      <c r="D48" s="18">
        <v>131671.18</v>
      </c>
      <c r="E48" s="6"/>
      <c r="F48" s="6">
        <f t="shared" si="0"/>
        <v>131671.18</v>
      </c>
    </row>
    <row r="49" spans="2:6" ht="75.75" customHeight="1">
      <c r="B49" s="16" t="s">
        <v>25</v>
      </c>
      <c r="C49" s="16"/>
      <c r="E49" s="25"/>
      <c r="F49" s="26"/>
    </row>
  </sheetData>
  <mergeCells count="17">
    <mergeCell ref="F1:F2"/>
    <mergeCell ref="B3:F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49:F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6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4"/>
      <c r="G1" s="5"/>
      <c r="H1" s="5"/>
    </row>
    <row r="2" spans="2:9" ht="2.25" hidden="1" customHeight="1">
      <c r="B2" s="5"/>
      <c r="C2" s="5"/>
      <c r="D2" s="5"/>
      <c r="E2" s="5"/>
      <c r="F2" s="35"/>
      <c r="G2" s="5"/>
      <c r="H2" s="5"/>
      <c r="I2" s="5"/>
    </row>
    <row r="3" spans="2:9" ht="45" customHeight="1">
      <c r="B3" s="36" t="s">
        <v>54</v>
      </c>
      <c r="C3" s="36"/>
      <c r="D3" s="37"/>
      <c r="E3" s="37"/>
      <c r="F3" s="37"/>
      <c r="G3" s="5"/>
      <c r="H3" s="5"/>
      <c r="I3" s="5"/>
    </row>
    <row r="4" spans="2:9" ht="3" customHeight="1" thickBot="1"/>
    <row r="5" spans="2:9" ht="12">
      <c r="B5" s="40" t="s">
        <v>0</v>
      </c>
      <c r="C5" s="41"/>
      <c r="D5" s="42"/>
      <c r="E5" s="38" t="s">
        <v>22</v>
      </c>
      <c r="F5" s="39"/>
    </row>
    <row r="6" spans="2:9" ht="12">
      <c r="B6" s="22" t="s">
        <v>1</v>
      </c>
      <c r="C6" s="23"/>
      <c r="D6" s="24"/>
      <c r="E6" s="27">
        <v>11542</v>
      </c>
      <c r="F6" s="28"/>
    </row>
    <row r="7" spans="2:9" ht="12">
      <c r="B7" s="22" t="s">
        <v>2</v>
      </c>
      <c r="C7" s="23"/>
      <c r="D7" s="24"/>
      <c r="E7" s="27">
        <v>30</v>
      </c>
      <c r="F7" s="28"/>
    </row>
    <row r="8" spans="2:9" ht="12">
      <c r="B8" s="22" t="s">
        <v>3</v>
      </c>
      <c r="C8" s="23"/>
      <c r="D8" s="24"/>
      <c r="E8" s="27">
        <v>1392</v>
      </c>
      <c r="F8" s="28"/>
    </row>
    <row r="9" spans="2:9" ht="12">
      <c r="B9" s="22" t="s">
        <v>4</v>
      </c>
      <c r="C9" s="23"/>
      <c r="D9" s="24"/>
      <c r="E9" s="27"/>
      <c r="F9" s="28"/>
    </row>
    <row r="10" spans="2:9" ht="12">
      <c r="B10" s="22" t="s">
        <v>23</v>
      </c>
      <c r="C10" s="23"/>
      <c r="D10" s="24"/>
      <c r="E10" s="27">
        <v>457</v>
      </c>
      <c r="F10" s="28"/>
    </row>
    <row r="11" spans="2:9" ht="25.5" customHeight="1" thickBot="1">
      <c r="B11" s="31" t="s">
        <v>5</v>
      </c>
      <c r="C11" s="32"/>
      <c r="D11" s="33"/>
      <c r="E11" s="29">
        <v>21.28</v>
      </c>
      <c r="F11" s="30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53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f>685704.06</f>
        <v>685704.06</v>
      </c>
      <c r="E15" s="6"/>
      <c r="F15" s="6">
        <f>D15+E15</f>
        <v>685704.06</v>
      </c>
    </row>
    <row r="16" spans="2:9" ht="12">
      <c r="B16" s="11" t="s">
        <v>9</v>
      </c>
      <c r="C16" s="11"/>
      <c r="D16" s="18">
        <f>676011.25</f>
        <v>676011.25</v>
      </c>
      <c r="E16" s="6"/>
      <c r="F16" s="6">
        <f t="shared" ref="F16:F48" si="0">D16+E16</f>
        <v>676011.25</v>
      </c>
    </row>
    <row r="17" spans="2:6" ht="12.75" customHeight="1">
      <c r="B17" s="14" t="s">
        <v>38</v>
      </c>
      <c r="C17" s="14"/>
      <c r="D17" s="18">
        <f>27000+13500+9300</f>
        <v>49800</v>
      </c>
      <c r="E17" s="6"/>
      <c r="F17" s="6">
        <f t="shared" si="0"/>
        <v>49800</v>
      </c>
    </row>
    <row r="18" spans="2:6">
      <c r="B18" s="14" t="s">
        <v>39</v>
      </c>
      <c r="C18" s="14"/>
      <c r="D18" s="18">
        <v>35423.64</v>
      </c>
      <c r="E18" s="6"/>
      <c r="F18" s="6">
        <f t="shared" si="0"/>
        <v>35423.64</v>
      </c>
    </row>
    <row r="19" spans="2:6">
      <c r="B19" s="14" t="s">
        <v>46</v>
      </c>
      <c r="C19" s="14"/>
      <c r="D19" s="19">
        <f>D16+D17+D18</f>
        <v>761234.89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1153994.56</v>
      </c>
      <c r="E20" s="6">
        <f>SUM(E21:E26)</f>
        <v>0</v>
      </c>
      <c r="F20" s="6">
        <f t="shared" si="0"/>
        <v>1153994.56</v>
      </c>
    </row>
    <row r="21" spans="2:6" ht="12.75" customHeight="1">
      <c r="B21" s="12" t="s">
        <v>11</v>
      </c>
      <c r="C21" s="12"/>
      <c r="D21" s="18">
        <f>74437.95</f>
        <v>74437.95</v>
      </c>
      <c r="E21" s="6"/>
      <c r="F21" s="6">
        <f t="shared" si="0"/>
        <v>74437.95</v>
      </c>
    </row>
    <row r="22" spans="2:6" ht="12">
      <c r="B22" s="12" t="s">
        <v>12</v>
      </c>
      <c r="C22" s="12"/>
      <c r="D22" s="18"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v>0</v>
      </c>
      <c r="E23" s="6"/>
      <c r="F23" s="6">
        <f t="shared" si="0"/>
        <v>0</v>
      </c>
    </row>
    <row r="24" spans="2:6" ht="12">
      <c r="B24" s="13" t="s">
        <v>26</v>
      </c>
      <c r="C24" s="13"/>
      <c r="D24" s="21">
        <v>41102.94</v>
      </c>
      <c r="E24" s="6"/>
      <c r="F24" s="6">
        <f t="shared" si="0"/>
        <v>41102.94</v>
      </c>
    </row>
    <row r="25" spans="2:6" ht="12">
      <c r="B25" s="13" t="s">
        <v>27</v>
      </c>
      <c r="C25" s="13"/>
      <c r="D25" s="18">
        <v>2303.33</v>
      </c>
      <c r="E25" s="6"/>
      <c r="F25" s="6">
        <f t="shared" si="0"/>
        <v>2303.33</v>
      </c>
    </row>
    <row r="26" spans="2:6" ht="12">
      <c r="B26" s="12" t="s">
        <v>14</v>
      </c>
      <c r="C26" s="12"/>
      <c r="D26" s="18">
        <v>0</v>
      </c>
      <c r="E26" s="6"/>
      <c r="F26" s="6">
        <f t="shared" si="0"/>
        <v>0</v>
      </c>
    </row>
    <row r="27" spans="2:6" ht="36">
      <c r="B27" s="10" t="s">
        <v>21</v>
      </c>
      <c r="C27" s="10"/>
      <c r="D27" s="19">
        <f>D28+D29+D30</f>
        <v>155158.04</v>
      </c>
      <c r="E27" s="6">
        <f>SUM(E28:E30)</f>
        <v>0</v>
      </c>
      <c r="F27" s="6">
        <f t="shared" si="0"/>
        <v>155158.04</v>
      </c>
    </row>
    <row r="28" spans="2:6" ht="23.25" customHeight="1">
      <c r="B28" s="13" t="s">
        <v>17</v>
      </c>
      <c r="C28" s="13"/>
      <c r="D28" s="18">
        <v>37863</v>
      </c>
      <c r="E28" s="6"/>
      <c r="F28" s="6">
        <f t="shared" si="0"/>
        <v>37863</v>
      </c>
    </row>
    <row r="29" spans="2:6" ht="29.25" customHeight="1">
      <c r="B29" s="13" t="s">
        <v>18</v>
      </c>
      <c r="C29" s="13"/>
      <c r="D29" s="18">
        <v>33247.08</v>
      </c>
      <c r="E29" s="6"/>
      <c r="F29" s="6">
        <f t="shared" si="0"/>
        <v>33247.08</v>
      </c>
    </row>
    <row r="30" spans="2:6" ht="24">
      <c r="B30" s="13" t="s">
        <v>19</v>
      </c>
      <c r="C30" s="13"/>
      <c r="D30" s="18">
        <v>84047.96</v>
      </c>
      <c r="E30" s="6"/>
      <c r="F30" s="6">
        <f t="shared" si="0"/>
        <v>84047.96</v>
      </c>
    </row>
    <row r="31" spans="2:6" ht="12">
      <c r="B31" s="10" t="s">
        <v>40</v>
      </c>
      <c r="C31" s="10"/>
      <c r="D31" s="19">
        <f>D32+D33+D34</f>
        <v>669710.19999999995</v>
      </c>
      <c r="E31" s="6"/>
      <c r="F31" s="6">
        <f t="shared" si="0"/>
        <v>669710.19999999995</v>
      </c>
    </row>
    <row r="32" spans="2:6" ht="12">
      <c r="B32" s="12" t="s">
        <v>16</v>
      </c>
      <c r="C32" s="12"/>
      <c r="D32" s="18">
        <v>87842.64</v>
      </c>
      <c r="E32" s="6"/>
      <c r="F32" s="6">
        <f t="shared" si="0"/>
        <v>87842.64</v>
      </c>
    </row>
    <row r="33" spans="2:6" ht="24">
      <c r="B33" s="13" t="s">
        <v>41</v>
      </c>
      <c r="C33" s="13"/>
      <c r="D33" s="21">
        <f>2043.4+84754.21</f>
        <v>86797.61</v>
      </c>
      <c r="E33" s="6"/>
      <c r="F33" s="6">
        <f t="shared" si="0"/>
        <v>86797.61</v>
      </c>
    </row>
    <row r="34" spans="2:6" ht="12">
      <c r="B34" s="13" t="s">
        <v>28</v>
      </c>
      <c r="C34" s="13"/>
      <c r="D34" s="18">
        <f>497373.28-D25</f>
        <v>495069.95</v>
      </c>
      <c r="E34" s="6"/>
      <c r="F34" s="6">
        <f t="shared" si="0"/>
        <v>495069.95</v>
      </c>
    </row>
    <row r="35" spans="2:6" ht="12" hidden="1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2601.41+3950.15+4462+20000</f>
        <v>31013.559999999998</v>
      </c>
      <c r="E36" s="6"/>
      <c r="F36" s="6">
        <f t="shared" si="0"/>
        <v>31013.559999999998</v>
      </c>
    </row>
    <row r="37" spans="2:6" ht="12" hidden="1">
      <c r="B37" s="11" t="s">
        <v>36</v>
      </c>
      <c r="C37" s="11"/>
      <c r="D37" s="18">
        <v>0</v>
      </c>
      <c r="E37" s="6"/>
      <c r="F37" s="6">
        <f t="shared" si="0"/>
        <v>0</v>
      </c>
    </row>
    <row r="38" spans="2:6" ht="12">
      <c r="B38" s="11" t="s">
        <v>24</v>
      </c>
      <c r="C38" s="11"/>
      <c r="D38" s="18">
        <f>961.6+5250</f>
        <v>6211.6</v>
      </c>
      <c r="E38" s="6"/>
      <c r="F38" s="6">
        <f t="shared" si="0"/>
        <v>6211.6</v>
      </c>
    </row>
    <row r="39" spans="2:6" ht="12">
      <c r="B39" s="11" t="s">
        <v>15</v>
      </c>
      <c r="C39" s="11"/>
      <c r="D39" s="18">
        <v>28587.93</v>
      </c>
      <c r="E39" s="6"/>
      <c r="F39" s="6">
        <f t="shared" si="0"/>
        <v>28587.93</v>
      </c>
    </row>
    <row r="40" spans="2:6" ht="12" customHeight="1">
      <c r="B40" s="14" t="s">
        <v>29</v>
      </c>
      <c r="C40" s="14"/>
      <c r="D40" s="18">
        <v>102855.61</v>
      </c>
      <c r="E40" s="6"/>
      <c r="F40" s="6">
        <f t="shared" si="0"/>
        <v>102855.61</v>
      </c>
    </row>
    <row r="41" spans="2:6" ht="14.25" customHeight="1">
      <c r="B41" s="10" t="s">
        <v>30</v>
      </c>
      <c r="C41" s="10"/>
      <c r="D41" s="18">
        <v>5100</v>
      </c>
      <c r="E41" s="6"/>
      <c r="F41" s="6">
        <f t="shared" si="0"/>
        <v>5100</v>
      </c>
    </row>
    <row r="42" spans="2:6" ht="14.25" customHeight="1">
      <c r="B42" s="10" t="s">
        <v>31</v>
      </c>
      <c r="C42" s="10"/>
      <c r="D42" s="18">
        <v>1700</v>
      </c>
      <c r="E42" s="6"/>
      <c r="F42" s="6">
        <f t="shared" si="0"/>
        <v>1700</v>
      </c>
    </row>
    <row r="43" spans="2:6" ht="13.5" customHeight="1">
      <c r="B43" s="10" t="s">
        <v>37</v>
      </c>
      <c r="C43" s="10"/>
      <c r="D43" s="18">
        <v>29333.4</v>
      </c>
      <c r="E43" s="6"/>
      <c r="F43" s="6">
        <f t="shared" si="0"/>
        <v>29333.4</v>
      </c>
    </row>
    <row r="44" spans="2:6" ht="13.5" customHeight="1">
      <c r="B44" s="10" t="s">
        <v>34</v>
      </c>
      <c r="C44" s="10"/>
      <c r="D44" s="18">
        <v>6480</v>
      </c>
      <c r="E44" s="6"/>
      <c r="F44" s="6">
        <f t="shared" si="0"/>
        <v>6480</v>
      </c>
    </row>
    <row r="45" spans="2:6" ht="13.5" customHeight="1">
      <c r="B45" s="11" t="s">
        <v>52</v>
      </c>
      <c r="C45" s="11"/>
      <c r="D45" s="19">
        <f>D19-D20</f>
        <v>-392759.67000000004</v>
      </c>
      <c r="E45" s="6">
        <f>E17-(E20+E27+E39+E32+E33+E34+E40)</f>
        <v>0</v>
      </c>
      <c r="F45" s="6">
        <f t="shared" si="0"/>
        <v>-392759.67000000004</v>
      </c>
    </row>
    <row r="46" spans="2:6" ht="13.5" customHeight="1">
      <c r="B46" s="11" t="s">
        <v>55</v>
      </c>
      <c r="C46" s="20">
        <f>'2 квартал '!D46</f>
        <v>271583.04000000015</v>
      </c>
      <c r="D46" s="18">
        <f>D45+C46</f>
        <v>-121176.62999999989</v>
      </c>
      <c r="E46" s="6"/>
      <c r="F46" s="6">
        <f t="shared" si="0"/>
        <v>-121176.62999999989</v>
      </c>
    </row>
    <row r="47" spans="2:6" ht="12">
      <c r="B47" s="11" t="s">
        <v>32</v>
      </c>
      <c r="C47" s="20">
        <f>'2 квартал '!D47</f>
        <v>38955.269999999968</v>
      </c>
      <c r="D47" s="18">
        <f>D15-D16+C47</f>
        <v>48648.080000000024</v>
      </c>
      <c r="E47" s="6"/>
      <c r="F47" s="6">
        <f t="shared" si="0"/>
        <v>48648.080000000024</v>
      </c>
    </row>
    <row r="48" spans="2:6" ht="12">
      <c r="B48" s="11" t="s">
        <v>33</v>
      </c>
      <c r="C48" s="20">
        <f>'2 квартал '!D48</f>
        <v>131671.18</v>
      </c>
      <c r="D48" s="18">
        <v>115472.64</v>
      </c>
      <c r="E48" s="6"/>
      <c r="F48" s="6">
        <f t="shared" si="0"/>
        <v>115472.64</v>
      </c>
    </row>
    <row r="49" spans="2:6" ht="75.75" customHeight="1">
      <c r="B49" s="16" t="s">
        <v>25</v>
      </c>
      <c r="C49" s="16"/>
      <c r="E49" s="25"/>
      <c r="F49" s="26"/>
    </row>
  </sheetData>
  <mergeCells count="17">
    <mergeCell ref="F1:F2"/>
    <mergeCell ref="B3:F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49:F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33" zoomScale="130" zoomScaleNormal="130" workbookViewId="0">
      <selection activeCell="D21" sqref="D21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4"/>
      <c r="G1" s="5"/>
      <c r="H1" s="5"/>
    </row>
    <row r="2" spans="2:9" ht="2.25" hidden="1" customHeight="1">
      <c r="B2" s="5"/>
      <c r="C2" s="5"/>
      <c r="D2" s="5"/>
      <c r="E2" s="5"/>
      <c r="F2" s="35"/>
      <c r="G2" s="5"/>
      <c r="H2" s="5"/>
      <c r="I2" s="5"/>
    </row>
    <row r="3" spans="2:9" ht="45" customHeight="1">
      <c r="B3" s="36" t="s">
        <v>58</v>
      </c>
      <c r="C3" s="36"/>
      <c r="D3" s="37"/>
      <c r="E3" s="37"/>
      <c r="F3" s="37"/>
      <c r="G3" s="5"/>
      <c r="H3" s="5"/>
      <c r="I3" s="5"/>
    </row>
    <row r="4" spans="2:9" ht="3" customHeight="1" thickBot="1"/>
    <row r="5" spans="2:9" ht="12">
      <c r="B5" s="40" t="s">
        <v>0</v>
      </c>
      <c r="C5" s="41"/>
      <c r="D5" s="42"/>
      <c r="E5" s="38" t="s">
        <v>22</v>
      </c>
      <c r="F5" s="39"/>
    </row>
    <row r="6" spans="2:9" ht="12">
      <c r="B6" s="22" t="s">
        <v>1</v>
      </c>
      <c r="C6" s="23"/>
      <c r="D6" s="24"/>
      <c r="E6" s="27">
        <v>11542</v>
      </c>
      <c r="F6" s="28"/>
    </row>
    <row r="7" spans="2:9" ht="12">
      <c r="B7" s="22" t="s">
        <v>2</v>
      </c>
      <c r="C7" s="23"/>
      <c r="D7" s="24"/>
      <c r="E7" s="27">
        <v>30</v>
      </c>
      <c r="F7" s="28"/>
    </row>
    <row r="8" spans="2:9" ht="12">
      <c r="B8" s="22" t="s">
        <v>3</v>
      </c>
      <c r="C8" s="23"/>
      <c r="D8" s="24"/>
      <c r="E8" s="27">
        <v>1392</v>
      </c>
      <c r="F8" s="28"/>
    </row>
    <row r="9" spans="2:9" ht="12">
      <c r="B9" s="22" t="s">
        <v>4</v>
      </c>
      <c r="C9" s="23"/>
      <c r="D9" s="24"/>
      <c r="E9" s="27"/>
      <c r="F9" s="28"/>
    </row>
    <row r="10" spans="2:9" ht="12">
      <c r="B10" s="22" t="s">
        <v>23</v>
      </c>
      <c r="C10" s="23"/>
      <c r="D10" s="24"/>
      <c r="E10" s="27">
        <v>457</v>
      </c>
      <c r="F10" s="28"/>
    </row>
    <row r="11" spans="2:9" ht="25.5" customHeight="1" thickBot="1">
      <c r="B11" s="31" t="s">
        <v>5</v>
      </c>
      <c r="C11" s="32"/>
      <c r="D11" s="33"/>
      <c r="E11" s="29">
        <v>21.28</v>
      </c>
      <c r="F11" s="30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57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/>
      <c r="E15" s="6"/>
      <c r="F15" s="6">
        <f>D15+E15</f>
        <v>0</v>
      </c>
    </row>
    <row r="16" spans="2:9" ht="12">
      <c r="B16" s="11" t="s">
        <v>9</v>
      </c>
      <c r="C16" s="11"/>
      <c r="D16" s="18"/>
      <c r="E16" s="6"/>
      <c r="F16" s="6">
        <f t="shared" ref="F16:F48" si="0">D16+E16</f>
        <v>0</v>
      </c>
    </row>
    <row r="17" spans="2:6" ht="12.75" customHeight="1">
      <c r="B17" s="14" t="s">
        <v>38</v>
      </c>
      <c r="C17" s="14"/>
      <c r="D17" s="18"/>
      <c r="E17" s="6"/>
      <c r="F17" s="6">
        <f t="shared" si="0"/>
        <v>0</v>
      </c>
    </row>
    <row r="18" spans="2:6">
      <c r="B18" s="14" t="s">
        <v>39</v>
      </c>
      <c r="C18" s="14"/>
      <c r="D18" s="18"/>
      <c r="E18" s="6"/>
      <c r="F18" s="6">
        <f t="shared" si="0"/>
        <v>0</v>
      </c>
    </row>
    <row r="19" spans="2:6">
      <c r="B19" s="14" t="s">
        <v>46</v>
      </c>
      <c r="C19" s="14"/>
      <c r="D19" s="19">
        <f>D16+D17+D18</f>
        <v>0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0</v>
      </c>
      <c r="E20" s="6">
        <f>SUM(E21:E26)</f>
        <v>0</v>
      </c>
      <c r="F20" s="6">
        <f t="shared" si="0"/>
        <v>0</v>
      </c>
    </row>
    <row r="21" spans="2:6" ht="12.75" customHeight="1">
      <c r="B21" s="12" t="s">
        <v>11</v>
      </c>
      <c r="C21" s="12"/>
      <c r="D21" s="18"/>
      <c r="E21" s="6"/>
      <c r="F21" s="6">
        <f t="shared" si="0"/>
        <v>0</v>
      </c>
    </row>
    <row r="22" spans="2:6" ht="12">
      <c r="B22" s="12" t="s">
        <v>12</v>
      </c>
      <c r="C22" s="12"/>
      <c r="D22" s="18"/>
      <c r="E22" s="6"/>
      <c r="F22" s="6">
        <f t="shared" si="0"/>
        <v>0</v>
      </c>
    </row>
    <row r="23" spans="2:6" ht="12">
      <c r="B23" s="12" t="s">
        <v>13</v>
      </c>
      <c r="C23" s="12"/>
      <c r="D23" s="18"/>
      <c r="E23" s="6"/>
      <c r="F23" s="6">
        <f t="shared" si="0"/>
        <v>0</v>
      </c>
    </row>
    <row r="24" spans="2:6" ht="12">
      <c r="B24" s="13" t="s">
        <v>26</v>
      </c>
      <c r="C24" s="13"/>
      <c r="D24" s="18"/>
      <c r="E24" s="6"/>
      <c r="F24" s="6">
        <f t="shared" si="0"/>
        <v>0</v>
      </c>
    </row>
    <row r="25" spans="2:6" ht="12">
      <c r="B25" s="13" t="s">
        <v>27</v>
      </c>
      <c r="C25" s="13"/>
      <c r="D25" s="18"/>
      <c r="E25" s="6"/>
      <c r="F25" s="6">
        <f t="shared" si="0"/>
        <v>0</v>
      </c>
    </row>
    <row r="26" spans="2:6" ht="12">
      <c r="B26" s="12" t="s">
        <v>14</v>
      </c>
      <c r="C26" s="12"/>
      <c r="D26" s="18"/>
      <c r="E26" s="6"/>
      <c r="F26" s="6">
        <f t="shared" si="0"/>
        <v>0</v>
      </c>
    </row>
    <row r="27" spans="2:6" ht="36">
      <c r="B27" s="10" t="s">
        <v>21</v>
      </c>
      <c r="C27" s="10"/>
      <c r="D27" s="19">
        <f>D28+D29+D30</f>
        <v>0</v>
      </c>
      <c r="E27" s="6">
        <f>SUM(E28:E30)</f>
        <v>0</v>
      </c>
      <c r="F27" s="6">
        <f t="shared" si="0"/>
        <v>0</v>
      </c>
    </row>
    <row r="28" spans="2:6" ht="23.25" customHeight="1">
      <c r="B28" s="13" t="s">
        <v>17</v>
      </c>
      <c r="C28" s="13"/>
      <c r="D28" s="18"/>
      <c r="E28" s="6"/>
      <c r="F28" s="6">
        <f t="shared" si="0"/>
        <v>0</v>
      </c>
    </row>
    <row r="29" spans="2:6" ht="29.25" customHeight="1">
      <c r="B29" s="13" t="s">
        <v>18</v>
      </c>
      <c r="C29" s="13"/>
      <c r="D29" s="18"/>
      <c r="E29" s="6"/>
      <c r="F29" s="6">
        <f t="shared" si="0"/>
        <v>0</v>
      </c>
    </row>
    <row r="30" spans="2:6" ht="24">
      <c r="B30" s="13" t="s">
        <v>19</v>
      </c>
      <c r="C30" s="13"/>
      <c r="D30" s="18"/>
      <c r="E30" s="6"/>
      <c r="F30" s="6">
        <f t="shared" si="0"/>
        <v>0</v>
      </c>
    </row>
    <row r="31" spans="2:6" ht="12">
      <c r="B31" s="10" t="s">
        <v>40</v>
      </c>
      <c r="C31" s="10"/>
      <c r="D31" s="19">
        <f>D32+D33+D34</f>
        <v>0</v>
      </c>
      <c r="E31" s="6"/>
      <c r="F31" s="6">
        <f t="shared" si="0"/>
        <v>0</v>
      </c>
    </row>
    <row r="32" spans="2:6" ht="12">
      <c r="B32" s="12" t="s">
        <v>16</v>
      </c>
      <c r="C32" s="12"/>
      <c r="D32" s="18"/>
      <c r="E32" s="6"/>
      <c r="F32" s="6">
        <f t="shared" si="0"/>
        <v>0</v>
      </c>
    </row>
    <row r="33" spans="2:6" ht="24">
      <c r="B33" s="13" t="s">
        <v>41</v>
      </c>
      <c r="C33" s="13"/>
      <c r="D33" s="18"/>
      <c r="E33" s="6"/>
      <c r="F33" s="6">
        <f t="shared" si="0"/>
        <v>0</v>
      </c>
    </row>
    <row r="34" spans="2:6" ht="12">
      <c r="B34" s="13" t="s">
        <v>28</v>
      </c>
      <c r="C34" s="13"/>
      <c r="D34" s="18"/>
      <c r="E34" s="6"/>
      <c r="F34" s="6">
        <f t="shared" si="0"/>
        <v>0</v>
      </c>
    </row>
    <row r="35" spans="2:6" ht="12">
      <c r="B35" s="10" t="s">
        <v>42</v>
      </c>
      <c r="C35" s="10"/>
      <c r="D35" s="18"/>
      <c r="E35" s="6"/>
      <c r="F35" s="6">
        <f t="shared" si="0"/>
        <v>0</v>
      </c>
    </row>
    <row r="36" spans="2:6" ht="12">
      <c r="B36" s="11" t="s">
        <v>35</v>
      </c>
      <c r="C36" s="11"/>
      <c r="D36" s="18"/>
      <c r="E36" s="6"/>
      <c r="F36" s="6">
        <f t="shared" si="0"/>
        <v>0</v>
      </c>
    </row>
    <row r="37" spans="2:6" ht="12">
      <c r="B37" s="11" t="s">
        <v>36</v>
      </c>
      <c r="C37" s="11"/>
      <c r="D37" s="18"/>
      <c r="E37" s="6"/>
      <c r="F37" s="6">
        <f t="shared" si="0"/>
        <v>0</v>
      </c>
    </row>
    <row r="38" spans="2:6" ht="12">
      <c r="B38" s="11" t="s">
        <v>24</v>
      </c>
      <c r="C38" s="11"/>
      <c r="D38" s="18"/>
      <c r="E38" s="6"/>
      <c r="F38" s="6">
        <f t="shared" si="0"/>
        <v>0</v>
      </c>
    </row>
    <row r="39" spans="2:6" ht="12">
      <c r="B39" s="11" t="s">
        <v>15</v>
      </c>
      <c r="C39" s="11"/>
      <c r="D39" s="18"/>
      <c r="E39" s="6"/>
      <c r="F39" s="6">
        <f t="shared" si="0"/>
        <v>0</v>
      </c>
    </row>
    <row r="40" spans="2:6" ht="12" customHeight="1">
      <c r="B40" s="14" t="s">
        <v>29</v>
      </c>
      <c r="C40" s="14"/>
      <c r="D40" s="18"/>
      <c r="E40" s="6"/>
      <c r="F40" s="6">
        <f t="shared" si="0"/>
        <v>0</v>
      </c>
    </row>
    <row r="41" spans="2:6" ht="14.25" customHeight="1">
      <c r="B41" s="10" t="s">
        <v>30</v>
      </c>
      <c r="C41" s="10"/>
      <c r="D41" s="18"/>
      <c r="E41" s="6"/>
      <c r="F41" s="6">
        <f t="shared" si="0"/>
        <v>0</v>
      </c>
    </row>
    <row r="42" spans="2:6" ht="14.25" customHeight="1">
      <c r="B42" s="10" t="s">
        <v>31</v>
      </c>
      <c r="C42" s="10"/>
      <c r="D42" s="18"/>
      <c r="E42" s="6"/>
      <c r="F42" s="6">
        <f t="shared" si="0"/>
        <v>0</v>
      </c>
    </row>
    <row r="43" spans="2:6" ht="13.5" customHeight="1">
      <c r="B43" s="10" t="s">
        <v>37</v>
      </c>
      <c r="C43" s="10"/>
      <c r="D43" s="18"/>
      <c r="E43" s="6"/>
      <c r="F43" s="6">
        <f t="shared" si="0"/>
        <v>0</v>
      </c>
    </row>
    <row r="44" spans="2:6" ht="13.5" customHeight="1">
      <c r="B44" s="10" t="s">
        <v>34</v>
      </c>
      <c r="C44" s="10"/>
      <c r="D44" s="18"/>
      <c r="E44" s="6"/>
      <c r="F44" s="6">
        <f t="shared" si="0"/>
        <v>0</v>
      </c>
    </row>
    <row r="45" spans="2:6" ht="13.5" customHeight="1">
      <c r="B45" s="11" t="s">
        <v>56</v>
      </c>
      <c r="C45" s="11"/>
      <c r="D45" s="19">
        <f>D19-D20</f>
        <v>0</v>
      </c>
      <c r="E45" s="6">
        <f>E17-(E20+E27+E39+E32+E33+E34+E40)</f>
        <v>0</v>
      </c>
      <c r="F45" s="6">
        <f t="shared" si="0"/>
        <v>0</v>
      </c>
    </row>
    <row r="46" spans="2:6" ht="13.5" customHeight="1">
      <c r="B46" s="11" t="s">
        <v>55</v>
      </c>
      <c r="C46" s="20">
        <f>'3 квартал'!D46</f>
        <v>-121176.62999999989</v>
      </c>
      <c r="D46" s="18"/>
      <c r="E46" s="6"/>
      <c r="F46" s="6">
        <f t="shared" si="0"/>
        <v>0</v>
      </c>
    </row>
    <row r="47" spans="2:6" ht="12">
      <c r="B47" s="11" t="s">
        <v>32</v>
      </c>
      <c r="C47" s="20">
        <f>'3 квартал'!D47</f>
        <v>48648.080000000024</v>
      </c>
      <c r="D47" s="18"/>
      <c r="E47" s="6"/>
      <c r="F47" s="6">
        <f t="shared" si="0"/>
        <v>0</v>
      </c>
    </row>
    <row r="48" spans="2:6" ht="12">
      <c r="B48" s="11" t="s">
        <v>33</v>
      </c>
      <c r="C48" s="20">
        <f>'3 квартал'!D48</f>
        <v>115472.64</v>
      </c>
      <c r="D48" s="18"/>
      <c r="E48" s="6"/>
      <c r="F48" s="6">
        <f t="shared" si="0"/>
        <v>0</v>
      </c>
    </row>
    <row r="49" spans="2:6" ht="75.75" customHeight="1">
      <c r="B49" s="16" t="s">
        <v>25</v>
      </c>
      <c r="C49" s="16"/>
      <c r="E49" s="25"/>
      <c r="F49" s="26"/>
    </row>
  </sheetData>
  <mergeCells count="17">
    <mergeCell ref="F1:F2"/>
    <mergeCell ref="B3:F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49:F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9"/>
  <sheetViews>
    <sheetView topLeftCell="A36" zoomScale="130" zoomScaleNormal="130" workbookViewId="0">
      <selection activeCell="D21" sqref="D21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hidden="1" customHeight="1">
      <c r="B1" s="5"/>
      <c r="C1" s="5"/>
      <c r="D1" s="5"/>
      <c r="E1" s="5"/>
      <c r="F1" s="34"/>
      <c r="G1" s="5"/>
      <c r="H1" s="5"/>
    </row>
    <row r="2" spans="2:9" ht="2.25" hidden="1" customHeight="1">
      <c r="B2" s="5"/>
      <c r="C2" s="5"/>
      <c r="D2" s="5"/>
      <c r="E2" s="5"/>
      <c r="F2" s="35"/>
      <c r="G2" s="5"/>
      <c r="H2" s="5"/>
      <c r="I2" s="5"/>
    </row>
    <row r="3" spans="2:9" ht="45" customHeight="1">
      <c r="B3" s="36" t="s">
        <v>62</v>
      </c>
      <c r="C3" s="36"/>
      <c r="D3" s="37"/>
      <c r="E3" s="37"/>
      <c r="F3" s="37"/>
      <c r="G3" s="5"/>
      <c r="H3" s="5"/>
      <c r="I3" s="5"/>
    </row>
    <row r="4" spans="2:9" ht="3" customHeight="1" thickBot="1"/>
    <row r="5" spans="2:9" ht="12">
      <c r="B5" s="40" t="s">
        <v>0</v>
      </c>
      <c r="C5" s="41"/>
      <c r="D5" s="42"/>
      <c r="E5" s="38" t="s">
        <v>22</v>
      </c>
      <c r="F5" s="39"/>
    </row>
    <row r="6" spans="2:9" ht="12">
      <c r="B6" s="22" t="s">
        <v>1</v>
      </c>
      <c r="C6" s="23"/>
      <c r="D6" s="24"/>
      <c r="E6" s="27">
        <v>11542</v>
      </c>
      <c r="F6" s="28"/>
    </row>
    <row r="7" spans="2:9" ht="12">
      <c r="B7" s="22" t="s">
        <v>2</v>
      </c>
      <c r="C7" s="23"/>
      <c r="D7" s="24"/>
      <c r="E7" s="27">
        <v>30</v>
      </c>
      <c r="F7" s="28"/>
    </row>
    <row r="8" spans="2:9" ht="12">
      <c r="B8" s="22" t="s">
        <v>3</v>
      </c>
      <c r="C8" s="23"/>
      <c r="D8" s="24"/>
      <c r="E8" s="27">
        <v>1392</v>
      </c>
      <c r="F8" s="28"/>
    </row>
    <row r="9" spans="2:9" ht="12">
      <c r="B9" s="22" t="s">
        <v>4</v>
      </c>
      <c r="C9" s="23"/>
      <c r="D9" s="24"/>
      <c r="E9" s="27"/>
      <c r="F9" s="28"/>
    </row>
    <row r="10" spans="2:9" ht="12">
      <c r="B10" s="22" t="s">
        <v>23</v>
      </c>
      <c r="C10" s="23"/>
      <c r="D10" s="24"/>
      <c r="E10" s="27">
        <v>457</v>
      </c>
      <c r="F10" s="28"/>
    </row>
    <row r="11" spans="2:9" ht="25.5" customHeight="1" thickBot="1">
      <c r="B11" s="31" t="s">
        <v>5</v>
      </c>
      <c r="C11" s="32"/>
      <c r="D11" s="33"/>
      <c r="E11" s="29">
        <v>21.28</v>
      </c>
      <c r="F11" s="30"/>
    </row>
    <row r="12" spans="2:9" ht="6" customHeight="1">
      <c r="B12" s="2"/>
      <c r="C12" s="2"/>
      <c r="D12" s="3"/>
      <c r="E12" s="3"/>
      <c r="F12" s="3"/>
    </row>
    <row r="13" spans="2:9" ht="33.75" customHeight="1">
      <c r="B13" s="1"/>
      <c r="C13" s="17" t="s">
        <v>61</v>
      </c>
      <c r="D13" s="7" t="s">
        <v>6</v>
      </c>
      <c r="E13" s="7" t="s">
        <v>7</v>
      </c>
      <c r="F13" s="9" t="s">
        <v>20</v>
      </c>
    </row>
    <row r="14" spans="2:9">
      <c r="B14" s="8">
        <v>1</v>
      </c>
      <c r="C14" s="8"/>
      <c r="D14" s="8">
        <v>2</v>
      </c>
      <c r="E14" s="8">
        <v>3</v>
      </c>
      <c r="F14" s="8">
        <v>4</v>
      </c>
    </row>
    <row r="15" spans="2:9" ht="12">
      <c r="B15" s="10" t="s">
        <v>8</v>
      </c>
      <c r="C15" s="10"/>
      <c r="D15" s="18">
        <f>'1 квартал'!D15+'2 квартал '!D15+'3 квартал'!D15+'4 квартал '!D15</f>
        <v>2094256.69</v>
      </c>
      <c r="E15" s="6"/>
      <c r="F15" s="6">
        <f>D15+E15</f>
        <v>2094256.69</v>
      </c>
    </row>
    <row r="16" spans="2:9" ht="12">
      <c r="B16" s="11" t="s">
        <v>9</v>
      </c>
      <c r="C16" s="11"/>
      <c r="D16" s="18">
        <f>'1 квартал'!D16+'2 квартал '!D16+'3 квартал'!D16+'4 квартал '!D16</f>
        <v>2095432.29</v>
      </c>
      <c r="E16" s="6"/>
      <c r="F16" s="6">
        <f t="shared" ref="F16:F48" si="0">D16+E16</f>
        <v>2095432.29</v>
      </c>
    </row>
    <row r="17" spans="2:6" ht="12.75" customHeight="1">
      <c r="B17" s="14" t="s">
        <v>38</v>
      </c>
      <c r="C17" s="14"/>
      <c r="D17" s="18">
        <f>'1 квартал'!D17+'2 квартал '!D17+'3 квартал'!D17+'4 квартал '!D17</f>
        <v>152400</v>
      </c>
      <c r="E17" s="6"/>
      <c r="F17" s="6">
        <f t="shared" si="0"/>
        <v>152400</v>
      </c>
    </row>
    <row r="18" spans="2:6">
      <c r="B18" s="14" t="s">
        <v>39</v>
      </c>
      <c r="C18" s="14"/>
      <c r="D18" s="18">
        <f>'1 квартал'!D18+'2 квартал '!D18+'3 квартал'!D18+'4 квартал '!D18</f>
        <v>110729.03</v>
      </c>
      <c r="E18" s="6"/>
      <c r="F18" s="6">
        <f t="shared" si="0"/>
        <v>110729.03</v>
      </c>
    </row>
    <row r="19" spans="2:6">
      <c r="B19" s="14" t="s">
        <v>46</v>
      </c>
      <c r="C19" s="14"/>
      <c r="D19" s="19">
        <f>D16+D17+D18</f>
        <v>2358561.3199999998</v>
      </c>
      <c r="E19" s="6"/>
      <c r="F19" s="6"/>
    </row>
    <row r="20" spans="2:6" ht="14.25" customHeight="1">
      <c r="B20" s="11" t="s">
        <v>10</v>
      </c>
      <c r="C20" s="11"/>
      <c r="D20" s="19">
        <f>D21+D22+D23+D24+D25+D26+D27+D31+D35+D36+D37+D38+D39+D40+D41+D42+D43+D44</f>
        <v>3133693.66</v>
      </c>
      <c r="E20" s="6">
        <f>SUM(E21:E26)</f>
        <v>0</v>
      </c>
      <c r="F20" s="6">
        <f t="shared" si="0"/>
        <v>3133693.66</v>
      </c>
    </row>
    <row r="21" spans="2:6" ht="12.75" customHeight="1">
      <c r="B21" s="12" t="s">
        <v>11</v>
      </c>
      <c r="C21" s="12"/>
      <c r="D21" s="18">
        <f>'1 квартал'!D21+'2 квартал '!D21+'3 квартал'!D21+'4 квартал '!D21</f>
        <v>247326.11000000004</v>
      </c>
      <c r="E21" s="6"/>
      <c r="F21" s="6">
        <f t="shared" si="0"/>
        <v>247326.11000000004</v>
      </c>
    </row>
    <row r="22" spans="2:6" ht="12">
      <c r="B22" s="12" t="s">
        <v>12</v>
      </c>
      <c r="C22" s="12"/>
      <c r="D22" s="18">
        <f>'1 квартал'!D22+'2 квартал '!D22+'3 квартал'!D22+'4 квартал '!D22</f>
        <v>0</v>
      </c>
      <c r="E22" s="6"/>
      <c r="F22" s="6">
        <f t="shared" si="0"/>
        <v>0</v>
      </c>
    </row>
    <row r="23" spans="2:6" ht="12">
      <c r="B23" s="12" t="s">
        <v>13</v>
      </c>
      <c r="C23" s="12"/>
      <c r="D23" s="18">
        <f>'1 квартал'!D23+'2 квартал '!D23+'3 квартал'!D23+'4 квартал '!D23</f>
        <v>17683.98</v>
      </c>
      <c r="E23" s="6"/>
      <c r="F23" s="6">
        <f t="shared" si="0"/>
        <v>17683.98</v>
      </c>
    </row>
    <row r="24" spans="2:6" ht="12">
      <c r="B24" s="13" t="s">
        <v>26</v>
      </c>
      <c r="C24" s="13"/>
      <c r="D24" s="18">
        <f>'1 квартал'!D24+'2 квартал '!D24+'3 квартал'!D24+'4 квартал '!D24</f>
        <v>97943.82</v>
      </c>
      <c r="E24" s="6"/>
      <c r="F24" s="6">
        <f t="shared" si="0"/>
        <v>97943.82</v>
      </c>
    </row>
    <row r="25" spans="2:6" ht="12">
      <c r="B25" s="13" t="s">
        <v>27</v>
      </c>
      <c r="C25" s="13"/>
      <c r="D25" s="18">
        <f>'1 квартал'!D25+'2 квартал '!D25+'3 квартал'!D25+'4 квартал '!D25</f>
        <v>2303.33</v>
      </c>
      <c r="E25" s="6"/>
      <c r="F25" s="6">
        <f t="shared" si="0"/>
        <v>2303.33</v>
      </c>
    </row>
    <row r="26" spans="2:6" ht="12">
      <c r="B26" s="12" t="s">
        <v>14</v>
      </c>
      <c r="C26" s="12"/>
      <c r="D26" s="18">
        <f>'1 квартал'!D26+'2 квартал '!D26+'3 квартал'!D26+'4 квартал '!D26</f>
        <v>27790</v>
      </c>
      <c r="E26" s="6"/>
      <c r="F26" s="6">
        <f t="shared" si="0"/>
        <v>27790</v>
      </c>
    </row>
    <row r="27" spans="2:6" ht="36">
      <c r="B27" s="10" t="s">
        <v>21</v>
      </c>
      <c r="C27" s="10"/>
      <c r="D27" s="19">
        <f>D28+D29+D30</f>
        <v>413874.84</v>
      </c>
      <c r="E27" s="6">
        <f>SUM(E28:E30)</f>
        <v>0</v>
      </c>
      <c r="F27" s="6">
        <f t="shared" si="0"/>
        <v>413874.84</v>
      </c>
    </row>
    <row r="28" spans="2:6" ht="23.25" customHeight="1">
      <c r="B28" s="13" t="s">
        <v>17</v>
      </c>
      <c r="C28" s="13"/>
      <c r="D28" s="18">
        <f>'1 квартал'!D28+'2 квартал '!D28+'3 квартал'!D28+'4 квартал '!D28</f>
        <v>115993</v>
      </c>
      <c r="E28" s="6"/>
      <c r="F28" s="6">
        <f t="shared" si="0"/>
        <v>115993</v>
      </c>
    </row>
    <row r="29" spans="2:6" ht="29.25" customHeight="1">
      <c r="B29" s="13" t="s">
        <v>18</v>
      </c>
      <c r="C29" s="13"/>
      <c r="D29" s="18">
        <f>'1 квартал'!D29+'2 квартал '!D29+'3 квартал'!D29+'4 квартал '!D29</f>
        <v>83731.08</v>
      </c>
      <c r="E29" s="6"/>
      <c r="F29" s="6">
        <f t="shared" si="0"/>
        <v>83731.08</v>
      </c>
    </row>
    <row r="30" spans="2:6" ht="24">
      <c r="B30" s="13" t="s">
        <v>19</v>
      </c>
      <c r="C30" s="13"/>
      <c r="D30" s="18">
        <f>'1 квартал'!D30+'2 квартал '!D30+'3 квартал'!D30+'4 квартал '!D30</f>
        <v>214150.76</v>
      </c>
      <c r="E30" s="6"/>
      <c r="F30" s="6">
        <f t="shared" si="0"/>
        <v>214150.76</v>
      </c>
    </row>
    <row r="31" spans="2:6" ht="12">
      <c r="B31" s="10" t="s">
        <v>40</v>
      </c>
      <c r="C31" s="10"/>
      <c r="D31" s="19">
        <f>D32+D33+D34</f>
        <v>1688582.4</v>
      </c>
      <c r="E31" s="6"/>
      <c r="F31" s="6">
        <f t="shared" si="0"/>
        <v>1688582.4</v>
      </c>
    </row>
    <row r="32" spans="2:6" ht="12">
      <c r="B32" s="12" t="s">
        <v>16</v>
      </c>
      <c r="C32" s="12"/>
      <c r="D32" s="18">
        <f>'1 квартал'!D32+'2 квартал '!D32+'3 квартал'!D32+'4 квартал '!D32</f>
        <v>607187.57999999996</v>
      </c>
      <c r="E32" s="6"/>
      <c r="F32" s="6">
        <f t="shared" si="0"/>
        <v>607187.57999999996</v>
      </c>
    </row>
    <row r="33" spans="2:6" ht="24">
      <c r="B33" s="13" t="s">
        <v>41</v>
      </c>
      <c r="C33" s="13"/>
      <c r="D33" s="18">
        <f>'1 квартал'!D33+'2 квартал '!D33+'3 квартал'!D33+'4 квартал '!D33</f>
        <v>261296.87</v>
      </c>
      <c r="E33" s="6"/>
      <c r="F33" s="6">
        <f t="shared" si="0"/>
        <v>261296.87</v>
      </c>
    </row>
    <row r="34" spans="2:6" ht="12">
      <c r="B34" s="13" t="s">
        <v>28</v>
      </c>
      <c r="C34" s="13"/>
      <c r="D34" s="18">
        <f>'1 квартал'!D34+'2 квартал '!D34+'3 квартал'!D34+'4 квартал '!D34</f>
        <v>820097.95</v>
      </c>
      <c r="E34" s="6"/>
      <c r="F34" s="6">
        <f t="shared" si="0"/>
        <v>820097.95</v>
      </c>
    </row>
    <row r="35" spans="2:6" ht="12">
      <c r="B35" s="10" t="s">
        <v>42</v>
      </c>
      <c r="C35" s="10"/>
      <c r="D35" s="18">
        <f>'1 квартал'!D35+'2 квартал '!D35+'3 квартал'!D35+'4 квартал '!D35</f>
        <v>0</v>
      </c>
      <c r="E35" s="6"/>
      <c r="F35" s="6">
        <f t="shared" si="0"/>
        <v>0</v>
      </c>
    </row>
    <row r="36" spans="2:6" ht="12">
      <c r="B36" s="11" t="s">
        <v>35</v>
      </c>
      <c r="C36" s="11"/>
      <c r="D36" s="18">
        <f>'1 квартал'!D36+'2 квартал '!D36+'3 квартал'!D36+'4 квартал '!D36</f>
        <v>60665.52</v>
      </c>
      <c r="E36" s="6"/>
      <c r="F36" s="6">
        <f t="shared" si="0"/>
        <v>60665.52</v>
      </c>
    </row>
    <row r="37" spans="2:6" ht="12">
      <c r="B37" s="11" t="s">
        <v>36</v>
      </c>
      <c r="C37" s="11"/>
      <c r="D37" s="18">
        <f>'1 квартал'!D37+'2 квартал '!D37+'3 квартал'!D37+'4 квартал '!D37</f>
        <v>32712.38</v>
      </c>
      <c r="E37" s="6"/>
      <c r="F37" s="6">
        <f t="shared" si="0"/>
        <v>32712.38</v>
      </c>
    </row>
    <row r="38" spans="2:6" ht="12">
      <c r="B38" s="11" t="s">
        <v>24</v>
      </c>
      <c r="C38" s="11"/>
      <c r="D38" s="18">
        <f>'1 квартал'!D38+'2 квартал '!D38+'3 квартал'!D38+'4 квартал '!D38</f>
        <v>12462</v>
      </c>
      <c r="E38" s="6"/>
      <c r="F38" s="6">
        <f t="shared" si="0"/>
        <v>12462</v>
      </c>
    </row>
    <row r="39" spans="2:6" ht="12">
      <c r="B39" s="11" t="s">
        <v>15</v>
      </c>
      <c r="C39" s="11"/>
      <c r="D39" s="18">
        <f>'1 квартал'!D39+'2 квартал '!D39+'3 квартал'!D39+'4 квартал '!D39</f>
        <v>83014.100000000006</v>
      </c>
      <c r="E39" s="6"/>
      <c r="F39" s="6">
        <f t="shared" si="0"/>
        <v>83014.100000000006</v>
      </c>
    </row>
    <row r="40" spans="2:6" ht="12" customHeight="1">
      <c r="B40" s="14" t="s">
        <v>29</v>
      </c>
      <c r="C40" s="14"/>
      <c r="D40" s="18">
        <f>'1 квартал'!D40+'2 квартал '!D40+'3 квартал'!D40+'4 квартал '!D40</f>
        <v>319721.34999999998</v>
      </c>
      <c r="E40" s="6"/>
      <c r="F40" s="6">
        <f t="shared" si="0"/>
        <v>319721.34999999998</v>
      </c>
    </row>
    <row r="41" spans="2:6" ht="14.25" customHeight="1">
      <c r="B41" s="10" t="s">
        <v>30</v>
      </c>
      <c r="C41" s="10"/>
      <c r="D41" s="18">
        <f>'1 квартал'!D41+'2 квартал '!D41+'3 квартал'!D41+'4 квартал '!D41</f>
        <v>16200</v>
      </c>
      <c r="E41" s="6"/>
      <c r="F41" s="6">
        <f t="shared" si="0"/>
        <v>16200</v>
      </c>
    </row>
    <row r="42" spans="2:6" ht="14.25" customHeight="1">
      <c r="B42" s="10" t="s">
        <v>31</v>
      </c>
      <c r="C42" s="10"/>
      <c r="D42" s="18">
        <f>'1 квартал'!D42+'2 квартал '!D42+'3 квартал'!D42+'4 квартал '!D42</f>
        <v>5400</v>
      </c>
      <c r="E42" s="6"/>
      <c r="F42" s="6">
        <f t="shared" si="0"/>
        <v>5400</v>
      </c>
    </row>
    <row r="43" spans="2:6" ht="13.5" customHeight="1">
      <c r="B43" s="10" t="s">
        <v>37</v>
      </c>
      <c r="C43" s="10"/>
      <c r="D43" s="18">
        <f>'1 квартал'!D43+'2 квартал '!D43+'3 квартал'!D43+'4 квартал '!D43</f>
        <v>88573.83</v>
      </c>
      <c r="E43" s="6"/>
      <c r="F43" s="6">
        <f t="shared" si="0"/>
        <v>88573.83</v>
      </c>
    </row>
    <row r="44" spans="2:6" ht="13.5" customHeight="1">
      <c r="B44" s="10" t="s">
        <v>34</v>
      </c>
      <c r="C44" s="10"/>
      <c r="D44" s="18">
        <f>'1 квартал'!D44+'2 квартал '!D44+'3 квартал'!D44+'4 квартал '!D44</f>
        <v>19440</v>
      </c>
      <c r="E44" s="6"/>
      <c r="F44" s="6">
        <f t="shared" si="0"/>
        <v>19440</v>
      </c>
    </row>
    <row r="45" spans="2:6" ht="13.5" customHeight="1">
      <c r="B45" s="11" t="s">
        <v>60</v>
      </c>
      <c r="C45" s="11"/>
      <c r="D45" s="19">
        <f>D19-D20</f>
        <v>-775132.34000000032</v>
      </c>
      <c r="E45" s="6">
        <f>E17-(E20+E27+E39+E32+E33+E34+E40)</f>
        <v>0</v>
      </c>
      <c r="F45" s="6">
        <f t="shared" si="0"/>
        <v>-775132.34000000032</v>
      </c>
    </row>
    <row r="46" spans="2:6" ht="13.5" customHeight="1">
      <c r="B46" s="11" t="s">
        <v>59</v>
      </c>
      <c r="C46" s="20">
        <f>'4 квартал '!D46</f>
        <v>0</v>
      </c>
      <c r="D46" s="18">
        <f>'1 квартал'!D46+'2 квартал '!D46+'3 квартал'!D46+'4 квартал '!D46</f>
        <v>1020296.6100000003</v>
      </c>
      <c r="E46" s="6"/>
      <c r="F46" s="6">
        <f t="shared" si="0"/>
        <v>1020296.6100000003</v>
      </c>
    </row>
    <row r="47" spans="2:6" ht="12">
      <c r="B47" s="11" t="s">
        <v>32</v>
      </c>
      <c r="C47" s="20">
        <f>'4 квартал '!D47</f>
        <v>0</v>
      </c>
      <c r="D47" s="18">
        <f>'1 квартал'!D47+'2 квартал '!D47+'3 квартал'!D47+'4 квартал '!D47</f>
        <v>132320.94999999992</v>
      </c>
      <c r="E47" s="6"/>
      <c r="F47" s="6">
        <f t="shared" si="0"/>
        <v>132320.94999999992</v>
      </c>
    </row>
    <row r="48" spans="2:6" ht="12">
      <c r="B48" s="11" t="s">
        <v>33</v>
      </c>
      <c r="C48" s="20">
        <f>'4 квартал '!D48</f>
        <v>0</v>
      </c>
      <c r="D48" s="18">
        <f>'1 квартал'!D48+'2 квартал '!D48+'3 квартал'!D48+'4 квартал '!D48</f>
        <v>392416.77</v>
      </c>
      <c r="E48" s="6"/>
      <c r="F48" s="6">
        <f t="shared" si="0"/>
        <v>392416.77</v>
      </c>
    </row>
    <row r="49" spans="2:6" ht="75.75" customHeight="1">
      <c r="B49" s="16" t="s">
        <v>25</v>
      </c>
      <c r="C49" s="16"/>
      <c r="E49" s="25"/>
      <c r="F49" s="26"/>
    </row>
  </sheetData>
  <mergeCells count="17">
    <mergeCell ref="F1:F2"/>
    <mergeCell ref="B3:F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2018-12-14T08:22:20Z</dcterms:modified>
</cp:coreProperties>
</file>