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3" activeTab="3"/>
  </bookViews>
  <sheets>
    <sheet name="1 квартал" sheetId="5" state="hidden" r:id="rId1"/>
    <sheet name="2 квартал " sheetId="6" state="hidden" r:id="rId2"/>
    <sheet name="3 квартал" sheetId="7" state="hidden" r:id="rId3"/>
    <sheet name="4 квартал" sheetId="8" r:id="rId4"/>
  </sheets>
  <calcPr calcId="125725"/>
</workbook>
</file>

<file path=xl/calcChain.xml><?xml version="1.0" encoding="utf-8"?>
<calcChain xmlns="http://schemas.openxmlformats.org/spreadsheetml/2006/main">
  <c r="D40" i="8"/>
  <c r="D38"/>
  <c r="F38" s="1"/>
  <c r="C51"/>
  <c r="F51"/>
  <c r="F47"/>
  <c r="F46"/>
  <c r="F45"/>
  <c r="F44"/>
  <c r="F43"/>
  <c r="F42"/>
  <c r="F40"/>
  <c r="F39"/>
  <c r="F37"/>
  <c r="F35"/>
  <c r="F34"/>
  <c r="F33"/>
  <c r="F31"/>
  <c r="E30"/>
  <c r="D30"/>
  <c r="F29"/>
  <c r="F28"/>
  <c r="F27"/>
  <c r="F26"/>
  <c r="F25"/>
  <c r="F24"/>
  <c r="E23"/>
  <c r="D22"/>
  <c r="F22" s="1"/>
  <c r="F21"/>
  <c r="F20"/>
  <c r="F19"/>
  <c r="F18"/>
  <c r="F17"/>
  <c r="F16"/>
  <c r="D40" i="7"/>
  <c r="F30" i="8" l="1"/>
  <c r="D36"/>
  <c r="F36" s="1"/>
  <c r="D32" i="7"/>
  <c r="D31"/>
  <c r="D44"/>
  <c r="D37"/>
  <c r="D39" s="1"/>
  <c r="D23" i="8" l="1"/>
  <c r="C51" i="7"/>
  <c r="F51"/>
  <c r="F47"/>
  <c r="F46"/>
  <c r="F45"/>
  <c r="F44"/>
  <c r="F43"/>
  <c r="F42"/>
  <c r="F40"/>
  <c r="F39"/>
  <c r="F38"/>
  <c r="F37"/>
  <c r="D36"/>
  <c r="F36" s="1"/>
  <c r="F35"/>
  <c r="F34"/>
  <c r="F33"/>
  <c r="F31"/>
  <c r="E30"/>
  <c r="D30"/>
  <c r="F29"/>
  <c r="F28"/>
  <c r="F27"/>
  <c r="F26"/>
  <c r="F25"/>
  <c r="F24"/>
  <c r="E23"/>
  <c r="D22"/>
  <c r="F22" s="1"/>
  <c r="F21"/>
  <c r="F20"/>
  <c r="F19"/>
  <c r="F18"/>
  <c r="F17"/>
  <c r="F16"/>
  <c r="H40" i="6"/>
  <c r="C51"/>
  <c r="F51"/>
  <c r="F47"/>
  <c r="F46"/>
  <c r="F45"/>
  <c r="F44"/>
  <c r="F43"/>
  <c r="F42"/>
  <c r="F40"/>
  <c r="F38"/>
  <c r="F39"/>
  <c r="F35"/>
  <c r="F34"/>
  <c r="F33"/>
  <c r="F31"/>
  <c r="E30"/>
  <c r="D30"/>
  <c r="F29"/>
  <c r="F28"/>
  <c r="F27"/>
  <c r="F26"/>
  <c r="F25"/>
  <c r="F24"/>
  <c r="E23"/>
  <c r="D22"/>
  <c r="F22" s="1"/>
  <c r="F21"/>
  <c r="F20"/>
  <c r="F19"/>
  <c r="F18"/>
  <c r="F17"/>
  <c r="F16"/>
  <c r="D38" i="5"/>
  <c r="D44"/>
  <c r="D31"/>
  <c r="D40"/>
  <c r="D37"/>
  <c r="F35"/>
  <c r="D50"/>
  <c r="C50" i="6" s="1"/>
  <c r="D50" s="1"/>
  <c r="F50" l="1"/>
  <c r="C50" i="7"/>
  <c r="D50" s="1"/>
  <c r="D39" i="5"/>
  <c r="F23" i="8"/>
  <c r="D48"/>
  <c r="D23" i="7"/>
  <c r="F23" s="1"/>
  <c r="F30"/>
  <c r="F30" i="6"/>
  <c r="D36"/>
  <c r="F36" s="1"/>
  <c r="F37"/>
  <c r="F40" i="5"/>
  <c r="F51"/>
  <c r="F38"/>
  <c r="F39"/>
  <c r="F42"/>
  <c r="F43"/>
  <c r="F44"/>
  <c r="F45"/>
  <c r="F46"/>
  <c r="F47"/>
  <c r="F37"/>
  <c r="F33"/>
  <c r="F34"/>
  <c r="F25"/>
  <c r="F26"/>
  <c r="F28"/>
  <c r="F29"/>
  <c r="F17"/>
  <c r="F18"/>
  <c r="F19"/>
  <c r="F20"/>
  <c r="F21"/>
  <c r="E30"/>
  <c r="E23"/>
  <c r="F50" i="7" l="1"/>
  <c r="C50" i="8"/>
  <c r="D50" s="1"/>
  <c r="F48"/>
  <c r="D48" i="7"/>
  <c r="F48" s="1"/>
  <c r="D23" i="6"/>
  <c r="F24" i="5"/>
  <c r="F31"/>
  <c r="D30"/>
  <c r="F16"/>
  <c r="F50"/>
  <c r="F27"/>
  <c r="D36"/>
  <c r="D22"/>
  <c r="F22" s="1"/>
  <c r="F50" i="8" l="1"/>
  <c r="F23" i="6"/>
  <c r="D48"/>
  <c r="D23" i="5"/>
  <c r="F30"/>
  <c r="F36"/>
  <c r="F48" i="6" l="1"/>
  <c r="F23" i="5"/>
  <c r="D48"/>
  <c r="D49" s="1"/>
  <c r="C49" i="6" s="1"/>
  <c r="D49" s="1"/>
  <c r="F49" l="1"/>
  <c r="C49" i="7"/>
  <c r="D49" s="1"/>
  <c r="F48" i="5"/>
  <c r="F49" i="7" l="1"/>
  <c r="C49" i="8"/>
  <c r="D49" s="1"/>
  <c r="F49" i="5"/>
  <c r="F49" i="8" l="1"/>
</calcChain>
</file>

<file path=xl/sharedStrings.xml><?xml version="1.0" encoding="utf-8"?>
<sst xmlns="http://schemas.openxmlformats.org/spreadsheetml/2006/main" count="189" uniqueCount="57">
  <si>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</si>
  <si>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</si>
  <si>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</si>
  <si>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</si>
  <si>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</si>
  <si>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</si>
  <si>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</si>
  <si>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</si>
  <si>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</si>
  <si>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</si>
  <si>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</si>
  <si>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</si>
  <si>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</si>
  <si>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</si>
  <si>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</si>
  <si>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</si>
  <si>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</si>
  <si>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</si>
  <si>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</si>
  <si>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</si>
  <si>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</si>
  <si>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</si>
  <si>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</si>
  <si>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</si>
  <si>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</si>
  <si>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</si>
  <si>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</si>
  <si>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</si>
  <si>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</si>
  <si>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</si>
  <si>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</si>
  <si>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</si>
  <si>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</si>
  <si>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</si>
  <si>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</si>
  <si>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</si>
  <si>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Затраты на заработную плату рабочим  текущего  ремонта (с отчислениями на  соцнужды)</t>
  </si>
  <si>
    <t>благоустройство</t>
  </si>
  <si>
    <t>ИТОГО ДОХОДОВ</t>
  </si>
  <si>
    <t>Всего за 4 кв.  2018 г.</t>
  </si>
  <si>
    <t>Налог УСН</t>
  </si>
  <si>
    <t>Общеэксплуатационные расходы</t>
  </si>
  <si>
    <t>Затраты на содержание уборщика мусорокамер (с  отчислениями на соцнужды)</t>
  </si>
  <si>
    <t>Услуги РИРЦ (кап.ремонт)</t>
  </si>
  <si>
    <t>Электричество на СОИД</t>
  </si>
  <si>
    <t>Остаток неиспользованных средств на 01.04.19г.</t>
  </si>
  <si>
    <t>Остаток неиспользованных средств за 1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</si>
  <si>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1 квартал 2019  год</t>
  </si>
  <si>
    <t>Остаток неиспользованных средств за 2 кв.2019г.</t>
  </si>
  <si>
    <t>Остаток неиспользованных средств на 01.07.19г.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</si>
  <si>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2 квартал 2019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</si>
  <si>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3 квартал 2019  год</t>
  </si>
  <si>
    <t>Остаток неиспользованных средств за 3 кв.2019г.</t>
  </si>
  <si>
    <t>Остаток неиспользованных средств на 01.10.19г.</t>
  </si>
  <si>
    <t>Остаток неиспользованных средств за 4 кв.2019г.</t>
  </si>
  <si>
    <t>Остаток неиспользованных средств на 01.01.2020г.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</si>
  <si>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4 квартал 2019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</si>
</sst>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2" fontId="1" fillId="0" borderId="1" xfId="0" applyNumberFormat="1" applyFont="1" applyFill="1" applyBorder="1"/>
    <xf numFmtId="0" fontId="6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opLeftCell="B11" zoomScale="130" zoomScaleNormal="130" workbookViewId="0">
      <selection activeCell="D44" sqref="D4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7"/>
      <c r="G1" s="5"/>
      <c r="H1" s="5"/>
    </row>
    <row r="2" spans="2:9" ht="2.25" customHeight="1">
      <c r="B2" s="5"/>
      <c r="C2" s="5"/>
      <c r="D2" s="5"/>
      <c r="E2" s="5"/>
      <c r="F2" s="38"/>
      <c r="G2" s="5"/>
      <c r="H2" s="5"/>
      <c r="I2" s="5"/>
    </row>
    <row r="3" spans="2:9" ht="6.75" customHeight="1">
      <c r="B3" s="5"/>
      <c r="C3" s="5"/>
      <c r="D3" s="5"/>
      <c r="E3" s="5"/>
      <c r="F3" s="38"/>
      <c r="G3" s="5"/>
      <c r="H3" s="5"/>
      <c r="I3" s="5"/>
    </row>
    <row r="4" spans="2:9" ht="45" customHeight="1">
      <c r="B4" s="39" t="s">
        <v>47</v>
      </c>
      <c r="C4" s="39"/>
      <c r="D4" s="40"/>
      <c r="E4" s="40"/>
      <c r="F4" s="40"/>
      <c r="G4" s="5"/>
      <c r="H4" s="5"/>
      <c r="I4" s="5"/>
    </row>
    <row r="5" spans="2:9" ht="5.25" customHeight="1" thickBot="1"/>
    <row r="6" spans="2:9" ht="12">
      <c r="B6" s="41" t="s">
        <v>0</v>
      </c>
      <c r="C6" s="42"/>
      <c r="D6" s="43"/>
      <c r="E6" s="44" t="s">
        <v>19</v>
      </c>
      <c r="F6" s="45"/>
    </row>
    <row r="7" spans="2:9" ht="12">
      <c r="B7" s="25" t="s">
        <v>30</v>
      </c>
      <c r="C7" s="26"/>
      <c r="D7" s="27"/>
      <c r="E7" s="28">
        <v>8643.6</v>
      </c>
      <c r="F7" s="29"/>
    </row>
    <row r="8" spans="2:9" ht="12">
      <c r="B8" s="25" t="s">
        <v>31</v>
      </c>
      <c r="C8" s="26"/>
      <c r="D8" s="27"/>
      <c r="E8" s="28">
        <v>0</v>
      </c>
      <c r="F8" s="29"/>
    </row>
    <row r="9" spans="2:9" ht="12">
      <c r="B9" s="25" t="s">
        <v>1</v>
      </c>
      <c r="C9" s="26"/>
      <c r="D9" s="27"/>
      <c r="E9" s="28">
        <v>1006</v>
      </c>
      <c r="F9" s="29"/>
    </row>
    <row r="10" spans="2:9" ht="12">
      <c r="B10" s="25" t="s">
        <v>2</v>
      </c>
      <c r="C10" s="26"/>
      <c r="D10" s="27"/>
      <c r="E10" s="28">
        <v>6867</v>
      </c>
      <c r="F10" s="29"/>
    </row>
    <row r="11" spans="2:9" ht="12">
      <c r="B11" s="25" t="s">
        <v>20</v>
      </c>
      <c r="C11" s="26"/>
      <c r="D11" s="27"/>
      <c r="E11" s="28">
        <v>332</v>
      </c>
      <c r="F11" s="29"/>
    </row>
    <row r="12" spans="2:9" ht="25.5" customHeight="1" thickBot="1">
      <c r="B12" s="30" t="s">
        <v>3</v>
      </c>
      <c r="C12" s="31"/>
      <c r="D12" s="32"/>
      <c r="E12" s="33">
        <v>21.28</v>
      </c>
      <c r="F12" s="34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39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523494.84</v>
      </c>
      <c r="E17" s="6"/>
      <c r="F17" s="6">
        <f t="shared" ref="F17:F51" si="0">D17+E17</f>
        <v>523494.84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8835</v>
      </c>
      <c r="E20" s="6"/>
      <c r="F20" s="6">
        <f t="shared" si="0"/>
        <v>8835</v>
      </c>
    </row>
    <row r="21" spans="2:6" ht="14.25" customHeight="1">
      <c r="B21" s="14" t="s">
        <v>35</v>
      </c>
      <c r="C21" s="14"/>
      <c r="D21" s="17">
        <v>41221.08</v>
      </c>
      <c r="E21" s="6"/>
      <c r="F21" s="6">
        <f t="shared" si="0"/>
        <v>41221.08</v>
      </c>
    </row>
    <row r="22" spans="2:6" ht="14.25" customHeight="1">
      <c r="B22" s="14" t="s">
        <v>38</v>
      </c>
      <c r="C22" s="14"/>
      <c r="D22" s="18">
        <f>D17+D20+D21</f>
        <v>573550.92000000004</v>
      </c>
      <c r="E22" s="6"/>
      <c r="F22" s="6">
        <f t="shared" si="0"/>
        <v>573550.92000000004</v>
      </c>
    </row>
    <row r="23" spans="2:6" ht="12">
      <c r="B23" s="11" t="s">
        <v>8</v>
      </c>
      <c r="C23" s="11"/>
      <c r="D23" s="18">
        <f>D24+D25+D26+D27+D28+D29+D30+D34+D36+D40+D42+D43+D44+D45+D46+D47+D41+D35</f>
        <v>479148.48999999993</v>
      </c>
      <c r="E23" s="6">
        <f>SUM(E24:E29)</f>
        <v>0</v>
      </c>
      <c r="F23" s="6">
        <f t="shared" si="0"/>
        <v>479148.48999999993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D31+D33+D32</f>
        <v>130731.28</v>
      </c>
      <c r="E30" s="6">
        <f>SUM(E31:E33)</f>
        <v>0</v>
      </c>
      <c r="F30" s="6">
        <f t="shared" si="0"/>
        <v>130731.28</v>
      </c>
    </row>
    <row r="31" spans="2:6" ht="24">
      <c r="B31" s="13" t="s">
        <v>15</v>
      </c>
      <c r="C31" s="13"/>
      <c r="D31" s="17">
        <f>50309.28+1000</f>
        <v>51309.279999999999</v>
      </c>
      <c r="E31" s="6"/>
      <c r="F31" s="6">
        <f t="shared" si="0"/>
        <v>51309.279999999999</v>
      </c>
    </row>
    <row r="32" spans="2:6" ht="24">
      <c r="B32" s="13" t="s">
        <v>42</v>
      </c>
      <c r="C32" s="13"/>
      <c r="D32" s="17">
        <v>19530</v>
      </c>
      <c r="E32" s="6"/>
      <c r="F32" s="6"/>
    </row>
    <row r="33" spans="2:6" ht="24">
      <c r="B33" s="13" t="s">
        <v>16</v>
      </c>
      <c r="C33" s="13"/>
      <c r="D33" s="17">
        <v>59892</v>
      </c>
      <c r="E33" s="6"/>
      <c r="F33" s="6">
        <f t="shared" si="0"/>
        <v>59892</v>
      </c>
    </row>
    <row r="34" spans="2:6" ht="12">
      <c r="B34" s="11" t="s">
        <v>13</v>
      </c>
      <c r="C34" s="11"/>
      <c r="D34" s="17">
        <v>21004.05</v>
      </c>
      <c r="E34" s="6"/>
      <c r="F34" s="6">
        <f t="shared" si="0"/>
        <v>21004.05</v>
      </c>
    </row>
    <row r="35" spans="2:6" ht="12">
      <c r="B35" s="11" t="s">
        <v>43</v>
      </c>
      <c r="C35" s="11"/>
      <c r="D35" s="17">
        <v>6372.56</v>
      </c>
      <c r="E35" s="6"/>
      <c r="F35" s="6">
        <f t="shared" si="0"/>
        <v>6372.56</v>
      </c>
    </row>
    <row r="36" spans="2:6" ht="12">
      <c r="B36" s="11" t="s">
        <v>29</v>
      </c>
      <c r="C36" s="11"/>
      <c r="D36" s="18">
        <f>D37+D38+D39</f>
        <v>96944.340000000011</v>
      </c>
      <c r="E36" s="6"/>
      <c r="F36" s="6">
        <f t="shared" si="0"/>
        <v>96944.340000000011</v>
      </c>
    </row>
    <row r="37" spans="2:6" ht="12">
      <c r="B37" s="12" t="s">
        <v>14</v>
      </c>
      <c r="C37" s="12"/>
      <c r="D37" s="17">
        <f>6400+744.24</f>
        <v>7144.24</v>
      </c>
      <c r="E37" s="6"/>
      <c r="F37" s="6">
        <f t="shared" si="0"/>
        <v>7144.24</v>
      </c>
    </row>
    <row r="38" spans="2:6" ht="24">
      <c r="B38" s="13" t="s">
        <v>36</v>
      </c>
      <c r="C38" s="13"/>
      <c r="D38" s="17">
        <f>71963.21+2734.2</f>
        <v>74697.41</v>
      </c>
      <c r="E38" s="6"/>
      <c r="F38" s="6">
        <f t="shared" si="0"/>
        <v>74697.41</v>
      </c>
    </row>
    <row r="39" spans="2:6" ht="12">
      <c r="B39" s="13" t="s">
        <v>25</v>
      </c>
      <c r="C39" s="13"/>
      <c r="D39" s="17">
        <f>8945+3644.24+9657.69-D37</f>
        <v>15102.69</v>
      </c>
      <c r="E39" s="6"/>
      <c r="F39" s="6">
        <f t="shared" si="0"/>
        <v>15102.69</v>
      </c>
    </row>
    <row r="40" spans="2:6" ht="15.75" customHeight="1">
      <c r="B40" s="11" t="s">
        <v>41</v>
      </c>
      <c r="C40" s="11"/>
      <c r="D40" s="17">
        <f>5454.74+434</f>
        <v>5888.74</v>
      </c>
      <c r="E40" s="6"/>
      <c r="F40" s="6">
        <f t="shared" si="0"/>
        <v>5888.74</v>
      </c>
    </row>
    <row r="41" spans="2:6" ht="15.75" customHeight="1">
      <c r="B41" s="11" t="s">
        <v>40</v>
      </c>
      <c r="C41" s="11"/>
      <c r="D41" s="17">
        <v>23720.97</v>
      </c>
      <c r="E41" s="6"/>
      <c r="F41" s="6"/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44</v>
      </c>
      <c r="C43" s="11"/>
      <c r="D43" s="17">
        <v>17297.79</v>
      </c>
      <c r="E43" s="6"/>
      <c r="F43" s="6">
        <f t="shared" si="0"/>
        <v>17297.79</v>
      </c>
    </row>
    <row r="44" spans="2:6" ht="12" customHeight="1">
      <c r="B44" s="11" t="s">
        <v>21</v>
      </c>
      <c r="C44" s="11"/>
      <c r="D44" s="17">
        <f>1041.6+2643+200</f>
        <v>3884.6</v>
      </c>
      <c r="E44" s="6"/>
      <c r="F44" s="6">
        <f t="shared" si="0"/>
        <v>3884.6</v>
      </c>
    </row>
    <row r="45" spans="2:6" ht="12" customHeight="1">
      <c r="B45" s="11" t="s">
        <v>32</v>
      </c>
      <c r="C45" s="11"/>
      <c r="D45" s="17">
        <v>4450</v>
      </c>
      <c r="E45" s="6"/>
      <c r="F45" s="6">
        <f t="shared" si="0"/>
        <v>4450</v>
      </c>
    </row>
    <row r="46" spans="2:6" ht="12" customHeight="1">
      <c r="B46" s="11" t="s">
        <v>33</v>
      </c>
      <c r="C46" s="11"/>
      <c r="D46" s="17">
        <v>1300</v>
      </c>
      <c r="E46" s="6"/>
      <c r="F46" s="6">
        <f t="shared" si="0"/>
        <v>1300</v>
      </c>
    </row>
    <row r="47" spans="2:6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6" ht="12">
      <c r="B48" s="11" t="s">
        <v>46</v>
      </c>
      <c r="C48" s="11"/>
      <c r="D48" s="18">
        <f>D22-D23</f>
        <v>94402.430000000109</v>
      </c>
      <c r="E48" s="6"/>
      <c r="F48" s="6">
        <f t="shared" si="0"/>
        <v>94402.430000000109</v>
      </c>
    </row>
    <row r="49" spans="2:6" ht="12">
      <c r="B49" s="11" t="s">
        <v>45</v>
      </c>
      <c r="C49" s="11">
        <v>261969.15</v>
      </c>
      <c r="D49" s="17">
        <f>D48+C49</f>
        <v>356371.58000000007</v>
      </c>
      <c r="E49" s="6"/>
      <c r="F49" s="6">
        <f t="shared" si="0"/>
        <v>356371.58000000007</v>
      </c>
    </row>
    <row r="50" spans="2:6" ht="12">
      <c r="B50" s="11" t="s">
        <v>27</v>
      </c>
      <c r="C50" s="11">
        <v>61329.41</v>
      </c>
      <c r="D50" s="17">
        <f>D16-D17+C50</f>
        <v>76941.019999999931</v>
      </c>
      <c r="E50" s="6"/>
      <c r="F50" s="6">
        <f t="shared" si="0"/>
        <v>76941.019999999931</v>
      </c>
    </row>
    <row r="51" spans="2:6" ht="12">
      <c r="B51" s="11" t="s">
        <v>28</v>
      </c>
      <c r="C51" s="11">
        <v>192080.86</v>
      </c>
      <c r="D51" s="17">
        <v>246954.78</v>
      </c>
      <c r="E51" s="6"/>
      <c r="F51" s="6">
        <f t="shared" si="0"/>
        <v>246954.78</v>
      </c>
    </row>
    <row r="52" spans="2:6" ht="83.25" customHeight="1">
      <c r="B52" s="15" t="s">
        <v>22</v>
      </c>
      <c r="C52" s="15"/>
      <c r="D52" s="19"/>
      <c r="E52" s="35"/>
      <c r="F52" s="3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2:F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"/>
  <sheetViews>
    <sheetView topLeftCell="B17" zoomScale="130" zoomScaleNormal="130" workbookViewId="0">
      <selection activeCell="D21" sqref="D21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7"/>
      <c r="G1" s="5"/>
      <c r="H1" s="5"/>
    </row>
    <row r="2" spans="2:9" ht="2.25" customHeight="1">
      <c r="B2" s="5"/>
      <c r="C2" s="5"/>
      <c r="D2" s="5"/>
      <c r="E2" s="5"/>
      <c r="F2" s="38"/>
      <c r="G2" s="5"/>
      <c r="H2" s="5"/>
      <c r="I2" s="5"/>
    </row>
    <row r="3" spans="2:9" ht="6.75" customHeight="1">
      <c r="B3" s="5"/>
      <c r="C3" s="5"/>
      <c r="D3" s="5"/>
      <c r="E3" s="5"/>
      <c r="F3" s="38"/>
      <c r="G3" s="5"/>
      <c r="H3" s="5"/>
      <c r="I3" s="5"/>
    </row>
    <row r="4" spans="2:9" ht="45" customHeight="1">
      <c r="B4" s="39" t="s">
        <v>50</v>
      </c>
      <c r="C4" s="39"/>
      <c r="D4" s="40"/>
      <c r="E4" s="40"/>
      <c r="F4" s="40"/>
      <c r="G4" s="5"/>
      <c r="H4" s="5"/>
      <c r="I4" s="5"/>
    </row>
    <row r="5" spans="2:9" ht="5.25" customHeight="1" thickBot="1"/>
    <row r="6" spans="2:9" ht="12">
      <c r="B6" s="41" t="s">
        <v>0</v>
      </c>
      <c r="C6" s="42"/>
      <c r="D6" s="43"/>
      <c r="E6" s="44" t="s">
        <v>19</v>
      </c>
      <c r="F6" s="45"/>
    </row>
    <row r="7" spans="2:9" ht="12">
      <c r="B7" s="25" t="s">
        <v>30</v>
      </c>
      <c r="C7" s="26"/>
      <c r="D7" s="27"/>
      <c r="E7" s="28">
        <v>8643.6</v>
      </c>
      <c r="F7" s="29"/>
    </row>
    <row r="8" spans="2:9" ht="12">
      <c r="B8" s="25" t="s">
        <v>31</v>
      </c>
      <c r="C8" s="26"/>
      <c r="D8" s="27"/>
      <c r="E8" s="28">
        <v>0</v>
      </c>
      <c r="F8" s="29"/>
    </row>
    <row r="9" spans="2:9" ht="12">
      <c r="B9" s="25" t="s">
        <v>1</v>
      </c>
      <c r="C9" s="26"/>
      <c r="D9" s="27"/>
      <c r="E9" s="28">
        <v>1006</v>
      </c>
      <c r="F9" s="29"/>
    </row>
    <row r="10" spans="2:9" ht="12">
      <c r="B10" s="25" t="s">
        <v>2</v>
      </c>
      <c r="C10" s="26"/>
      <c r="D10" s="27"/>
      <c r="E10" s="28">
        <v>6867</v>
      </c>
      <c r="F10" s="29"/>
    </row>
    <row r="11" spans="2:9" ht="12">
      <c r="B11" s="25" t="s">
        <v>20</v>
      </c>
      <c r="C11" s="26"/>
      <c r="D11" s="27"/>
      <c r="E11" s="28">
        <v>332</v>
      </c>
      <c r="F11" s="29"/>
    </row>
    <row r="12" spans="2:9" ht="25.5" customHeight="1" thickBot="1">
      <c r="B12" s="30" t="s">
        <v>3</v>
      </c>
      <c r="C12" s="31"/>
      <c r="D12" s="32"/>
      <c r="E12" s="33">
        <v>21.07</v>
      </c>
      <c r="F12" s="34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521131.45</v>
      </c>
      <c r="E17" s="6"/>
      <c r="F17" s="6">
        <f t="shared" ref="F17:F51" si="0">D17+E17</f>
        <v>521131.45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7998</v>
      </c>
      <c r="E20" s="6"/>
      <c r="F20" s="6">
        <f t="shared" si="0"/>
        <v>7998</v>
      </c>
    </row>
    <row r="21" spans="2:6" ht="14.25" customHeight="1">
      <c r="B21" s="14" t="s">
        <v>35</v>
      </c>
      <c r="C21" s="14"/>
      <c r="D21" s="17">
        <v>43925.2</v>
      </c>
      <c r="E21" s="6"/>
      <c r="F21" s="6">
        <f t="shared" si="0"/>
        <v>43925.2</v>
      </c>
    </row>
    <row r="22" spans="2:6" ht="14.25" customHeight="1">
      <c r="B22" s="14" t="s">
        <v>38</v>
      </c>
      <c r="C22" s="14"/>
      <c r="D22" s="18">
        <f>D17+D20+D21</f>
        <v>573054.64999999991</v>
      </c>
      <c r="E22" s="6"/>
      <c r="F22" s="6">
        <f t="shared" si="0"/>
        <v>573054.64999999991</v>
      </c>
    </row>
    <row r="23" spans="2:6" ht="12">
      <c r="B23" s="11" t="s">
        <v>8</v>
      </c>
      <c r="C23" s="11"/>
      <c r="D23" s="18">
        <f>D24+D25+D26+D27+D28+D29+D30+D34+D36+D40+D42+D43+D44+D45+D46+D47+D41+D35</f>
        <v>1053313.9099999999</v>
      </c>
      <c r="E23" s="6">
        <f>SUM(E24:E29)</f>
        <v>0</v>
      </c>
      <c r="F23" s="6">
        <f t="shared" si="0"/>
        <v>1053313.9099999999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20092</v>
      </c>
      <c r="E29" s="6"/>
      <c r="F29" s="6">
        <f t="shared" si="0"/>
        <v>20092</v>
      </c>
    </row>
    <row r="30" spans="2:6" ht="37.5" customHeight="1">
      <c r="B30" s="10" t="s">
        <v>18</v>
      </c>
      <c r="C30" s="10"/>
      <c r="D30" s="18">
        <f>D31+D33+D32</f>
        <v>138831.74</v>
      </c>
      <c r="E30" s="6">
        <f>SUM(E31:E33)</f>
        <v>0</v>
      </c>
      <c r="F30" s="6">
        <f t="shared" si="0"/>
        <v>138831.74</v>
      </c>
    </row>
    <row r="31" spans="2:6" ht="24">
      <c r="B31" s="13" t="s">
        <v>15</v>
      </c>
      <c r="C31" s="13"/>
      <c r="D31" s="17">
        <v>53902.8</v>
      </c>
      <c r="E31" s="6"/>
      <c r="F31" s="6">
        <f t="shared" si="0"/>
        <v>53902.8</v>
      </c>
    </row>
    <row r="32" spans="2:6" ht="24">
      <c r="B32" s="13" t="s">
        <v>42</v>
      </c>
      <c r="C32" s="13"/>
      <c r="D32" s="17">
        <v>20832</v>
      </c>
      <c r="E32" s="6"/>
      <c r="F32" s="6"/>
    </row>
    <row r="33" spans="2:8" ht="24">
      <c r="B33" s="13" t="s">
        <v>16</v>
      </c>
      <c r="C33" s="13"/>
      <c r="D33" s="17">
        <v>64096.94</v>
      </c>
      <c r="E33" s="6"/>
      <c r="F33" s="6">
        <f t="shared" si="0"/>
        <v>64096.94</v>
      </c>
    </row>
    <row r="34" spans="2:8" ht="12">
      <c r="B34" s="11" t="s">
        <v>13</v>
      </c>
      <c r="C34" s="11"/>
      <c r="D34" s="17">
        <v>20889.5</v>
      </c>
      <c r="E34" s="6"/>
      <c r="F34" s="6">
        <f t="shared" si="0"/>
        <v>20889.5</v>
      </c>
    </row>
    <row r="35" spans="2:8" ht="12">
      <c r="B35" s="11" t="s">
        <v>43</v>
      </c>
      <c r="C35" s="11"/>
      <c r="D35" s="17">
        <v>6283.2</v>
      </c>
      <c r="E35" s="6"/>
      <c r="F35" s="6">
        <f t="shared" si="0"/>
        <v>6283.2</v>
      </c>
    </row>
    <row r="36" spans="2:8" ht="12">
      <c r="B36" s="11" t="s">
        <v>29</v>
      </c>
      <c r="C36" s="11"/>
      <c r="D36" s="18">
        <f>D37+D38+D39</f>
        <v>668472.18999999994</v>
      </c>
      <c r="E36" s="6"/>
      <c r="F36" s="6">
        <f t="shared" si="0"/>
        <v>668472.18999999994</v>
      </c>
    </row>
    <row r="37" spans="2:8" ht="12">
      <c r="B37" s="12" t="s">
        <v>14</v>
      </c>
      <c r="C37" s="12"/>
      <c r="D37" s="17">
        <v>231285.39</v>
      </c>
      <c r="E37" s="6"/>
      <c r="F37" s="6">
        <f t="shared" si="0"/>
        <v>231285.39</v>
      </c>
    </row>
    <row r="38" spans="2:8" ht="24">
      <c r="B38" s="13" t="s">
        <v>36</v>
      </c>
      <c r="C38" s="13"/>
      <c r="D38" s="17">
        <v>70346.8</v>
      </c>
      <c r="E38" s="6"/>
      <c r="F38" s="6">
        <f t="shared" si="0"/>
        <v>70346.8</v>
      </c>
    </row>
    <row r="39" spans="2:8" ht="12">
      <c r="B39" s="13" t="s">
        <v>25</v>
      </c>
      <c r="C39" s="13"/>
      <c r="D39" s="17">
        <v>366840</v>
      </c>
      <c r="E39" s="6"/>
      <c r="F39" s="6">
        <f t="shared" si="0"/>
        <v>366840</v>
      </c>
    </row>
    <row r="40" spans="2:8" ht="15.75" customHeight="1">
      <c r="B40" s="11" t="s">
        <v>41</v>
      </c>
      <c r="C40" s="11"/>
      <c r="D40" s="17">
        <v>8709.84</v>
      </c>
      <c r="E40" s="6"/>
      <c r="F40" s="6">
        <f t="shared" si="0"/>
        <v>8709.84</v>
      </c>
      <c r="H40" s="4">
        <f>6003.57+2706.27</f>
        <v>8709.84</v>
      </c>
    </row>
    <row r="41" spans="2:8" ht="15.75" hidden="1" customHeight="1">
      <c r="B41" s="11" t="s">
        <v>40</v>
      </c>
      <c r="C41" s="11"/>
      <c r="D41" s="17"/>
      <c r="E41" s="6"/>
      <c r="F41" s="6"/>
    </row>
    <row r="42" spans="2:8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8" ht="11.25" customHeight="1">
      <c r="B43" s="11" t="s">
        <v>44</v>
      </c>
      <c r="C43" s="11"/>
      <c r="D43" s="17">
        <v>16931.28</v>
      </c>
      <c r="E43" s="6"/>
      <c r="F43" s="6">
        <f t="shared" si="0"/>
        <v>16931.28</v>
      </c>
    </row>
    <row r="44" spans="2:8" ht="12" customHeight="1">
      <c r="B44" s="11" t="s">
        <v>21</v>
      </c>
      <c r="C44" s="11"/>
      <c r="D44" s="17">
        <v>0</v>
      </c>
      <c r="E44" s="6"/>
      <c r="F44" s="6">
        <f t="shared" si="0"/>
        <v>0</v>
      </c>
    </row>
    <row r="45" spans="2:8" ht="12" customHeight="1">
      <c r="B45" s="11" t="s">
        <v>32</v>
      </c>
      <c r="C45" s="11"/>
      <c r="D45" s="17">
        <v>4300</v>
      </c>
      <c r="E45" s="6"/>
      <c r="F45" s="6">
        <f t="shared" si="0"/>
        <v>4300</v>
      </c>
    </row>
    <row r="46" spans="2:8" ht="12" customHeight="1">
      <c r="B46" s="11" t="s">
        <v>33</v>
      </c>
      <c r="C46" s="11"/>
      <c r="D46" s="17">
        <v>1250</v>
      </c>
      <c r="E46" s="6"/>
      <c r="F46" s="6">
        <f t="shared" si="0"/>
        <v>1250</v>
      </c>
    </row>
    <row r="47" spans="2:8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8" ht="12">
      <c r="B48" s="11" t="s">
        <v>48</v>
      </c>
      <c r="C48" s="11"/>
      <c r="D48" s="18">
        <f>D22-D23</f>
        <v>-480259.26</v>
      </c>
      <c r="E48" s="6"/>
      <c r="F48" s="6">
        <f t="shared" si="0"/>
        <v>-480259.26</v>
      </c>
    </row>
    <row r="49" spans="2:6" ht="12">
      <c r="B49" s="11" t="s">
        <v>49</v>
      </c>
      <c r="C49" s="21">
        <f>'1 квартал'!D49</f>
        <v>356371.58000000007</v>
      </c>
      <c r="D49" s="17">
        <f>D48+C49</f>
        <v>-123887.67999999993</v>
      </c>
      <c r="E49" s="6"/>
      <c r="F49" s="6">
        <f t="shared" si="0"/>
        <v>-123887.67999999993</v>
      </c>
    </row>
    <row r="50" spans="2:6" ht="12">
      <c r="B50" s="11" t="s">
        <v>27</v>
      </c>
      <c r="C50" s="21">
        <f>'1 квартал'!D50</f>
        <v>76941.019999999931</v>
      </c>
      <c r="D50" s="17">
        <f>D16-D17+C50</f>
        <v>94916.019999999873</v>
      </c>
      <c r="E50" s="6"/>
      <c r="F50" s="6">
        <f t="shared" si="0"/>
        <v>94916.019999999873</v>
      </c>
    </row>
    <row r="51" spans="2:6" ht="12">
      <c r="B51" s="11" t="s">
        <v>28</v>
      </c>
      <c r="C51" s="21">
        <f>'1 квартал'!D51</f>
        <v>246954.78</v>
      </c>
      <c r="D51" s="17">
        <v>270608.63</v>
      </c>
      <c r="E51" s="6"/>
      <c r="F51" s="6">
        <f t="shared" si="0"/>
        <v>270608.63</v>
      </c>
    </row>
    <row r="52" spans="2:6" ht="83.25" customHeight="1">
      <c r="B52" s="20" t="s">
        <v>22</v>
      </c>
      <c r="C52" s="20"/>
      <c r="D52" s="19"/>
      <c r="E52" s="35"/>
      <c r="F52" s="3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2:F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2"/>
  <sheetViews>
    <sheetView topLeftCell="B20" zoomScale="130" zoomScaleNormal="130" workbookViewId="0">
      <selection activeCell="D47" sqref="D47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7"/>
      <c r="G1" s="5"/>
      <c r="H1" s="5"/>
    </row>
    <row r="2" spans="2:9" ht="2.25" customHeight="1">
      <c r="B2" s="5"/>
      <c r="C2" s="5"/>
      <c r="D2" s="5"/>
      <c r="E2" s="5"/>
      <c r="F2" s="38"/>
      <c r="G2" s="5"/>
      <c r="H2" s="5"/>
      <c r="I2" s="5"/>
    </row>
    <row r="3" spans="2:9" ht="6.75" customHeight="1">
      <c r="B3" s="5"/>
      <c r="C3" s="5"/>
      <c r="D3" s="5"/>
      <c r="E3" s="5"/>
      <c r="F3" s="38"/>
      <c r="G3" s="5"/>
      <c r="H3" s="5"/>
      <c r="I3" s="5"/>
    </row>
    <row r="4" spans="2:9" ht="45" customHeight="1">
      <c r="B4" s="39" t="s">
        <v>51</v>
      </c>
      <c r="C4" s="39"/>
      <c r="D4" s="40"/>
      <c r="E4" s="40"/>
      <c r="F4" s="40"/>
      <c r="G4" s="5"/>
      <c r="H4" s="5"/>
      <c r="I4" s="5"/>
    </row>
    <row r="5" spans="2:9" ht="5.25" customHeight="1" thickBot="1"/>
    <row r="6" spans="2:9" ht="12">
      <c r="B6" s="41" t="s">
        <v>0</v>
      </c>
      <c r="C6" s="42"/>
      <c r="D6" s="43"/>
      <c r="E6" s="44" t="s">
        <v>19</v>
      </c>
      <c r="F6" s="45"/>
    </row>
    <row r="7" spans="2:9" ht="12">
      <c r="B7" s="25" t="s">
        <v>30</v>
      </c>
      <c r="C7" s="26"/>
      <c r="D7" s="27"/>
      <c r="E7" s="28">
        <v>8643.6</v>
      </c>
      <c r="F7" s="29"/>
    </row>
    <row r="8" spans="2:9" ht="12">
      <c r="B8" s="25" t="s">
        <v>31</v>
      </c>
      <c r="C8" s="26"/>
      <c r="D8" s="27"/>
      <c r="E8" s="28">
        <v>0</v>
      </c>
      <c r="F8" s="29"/>
    </row>
    <row r="9" spans="2:9" ht="12">
      <c r="B9" s="25" t="s">
        <v>1</v>
      </c>
      <c r="C9" s="26"/>
      <c r="D9" s="27"/>
      <c r="E9" s="28">
        <v>1006</v>
      </c>
      <c r="F9" s="29"/>
    </row>
    <row r="10" spans="2:9" ht="12">
      <c r="B10" s="25" t="s">
        <v>2</v>
      </c>
      <c r="C10" s="26"/>
      <c r="D10" s="27"/>
      <c r="E10" s="28">
        <v>6867</v>
      </c>
      <c r="F10" s="29"/>
    </row>
    <row r="11" spans="2:9" ht="12">
      <c r="B11" s="25" t="s">
        <v>20</v>
      </c>
      <c r="C11" s="26"/>
      <c r="D11" s="27"/>
      <c r="E11" s="28">
        <v>332</v>
      </c>
      <c r="F11" s="29"/>
    </row>
    <row r="12" spans="2:9" ht="25.5" customHeight="1" thickBot="1">
      <c r="B12" s="30" t="s">
        <v>3</v>
      </c>
      <c r="C12" s="31"/>
      <c r="D12" s="32"/>
      <c r="E12" s="33">
        <v>21.07</v>
      </c>
      <c r="F12" s="34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559749.02</v>
      </c>
      <c r="E17" s="6"/>
      <c r="F17" s="6">
        <f t="shared" ref="F17:F51" si="0">D17+E17</f>
        <v>559749.02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10881</v>
      </c>
      <c r="E20" s="6"/>
      <c r="F20" s="6">
        <f t="shared" si="0"/>
        <v>10881</v>
      </c>
    </row>
    <row r="21" spans="2:6" ht="14.25" customHeight="1">
      <c r="B21" s="14" t="s">
        <v>35</v>
      </c>
      <c r="C21" s="14"/>
      <c r="D21" s="17">
        <v>37958.86</v>
      </c>
      <c r="E21" s="6"/>
      <c r="F21" s="6">
        <f t="shared" si="0"/>
        <v>37958.86</v>
      </c>
    </row>
    <row r="22" spans="2:6" ht="14.25" customHeight="1">
      <c r="B22" s="14" t="s">
        <v>38</v>
      </c>
      <c r="C22" s="14"/>
      <c r="D22" s="18">
        <f>D17+D20+D21</f>
        <v>608588.88</v>
      </c>
      <c r="E22" s="6"/>
      <c r="F22" s="6">
        <f t="shared" si="0"/>
        <v>608588.88</v>
      </c>
    </row>
    <row r="23" spans="2:6" ht="12">
      <c r="B23" s="11" t="s">
        <v>8</v>
      </c>
      <c r="C23" s="11"/>
      <c r="D23" s="18">
        <f>D24+D25+D26+D27+D28+D29+D30+D34+D36+D40+D42+D43+D44+D45+D46+D47+D41+D35</f>
        <v>555563.66</v>
      </c>
      <c r="E23" s="6">
        <f>SUM(E24:E29)</f>
        <v>0</v>
      </c>
      <c r="F23" s="6">
        <f t="shared" si="0"/>
        <v>555563.66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D31+D33+D32</f>
        <v>136777.41</v>
      </c>
      <c r="E30" s="6">
        <f>SUM(E31:E33)</f>
        <v>0</v>
      </c>
      <c r="F30" s="6">
        <f t="shared" si="0"/>
        <v>136777.41</v>
      </c>
    </row>
    <row r="31" spans="2:6" ht="24">
      <c r="B31" s="13" t="s">
        <v>15</v>
      </c>
      <c r="C31" s="13"/>
      <c r="D31" s="17">
        <f>57002.8+2220</f>
        <v>59222.8</v>
      </c>
      <c r="E31" s="6"/>
      <c r="F31" s="6">
        <f t="shared" si="0"/>
        <v>59222.8</v>
      </c>
    </row>
    <row r="32" spans="2:6" ht="24">
      <c r="B32" s="13" t="s">
        <v>42</v>
      </c>
      <c r="C32" s="13"/>
      <c r="D32" s="17">
        <f>19540.61+3330</f>
        <v>22870.61</v>
      </c>
      <c r="E32" s="6"/>
      <c r="F32" s="6"/>
    </row>
    <row r="33" spans="2:6" ht="24">
      <c r="B33" s="13" t="s">
        <v>16</v>
      </c>
      <c r="C33" s="13"/>
      <c r="D33" s="17">
        <v>54684</v>
      </c>
      <c r="E33" s="6"/>
      <c r="F33" s="6">
        <f t="shared" si="0"/>
        <v>54684</v>
      </c>
    </row>
    <row r="34" spans="2:6" ht="12">
      <c r="B34" s="11" t="s">
        <v>13</v>
      </c>
      <c r="C34" s="11"/>
      <c r="D34" s="23">
        <v>22148.28</v>
      </c>
      <c r="E34" s="6"/>
      <c r="F34" s="6">
        <f t="shared" si="0"/>
        <v>22148.28</v>
      </c>
    </row>
    <row r="35" spans="2:6" ht="12">
      <c r="B35" s="11" t="s">
        <v>43</v>
      </c>
      <c r="C35" s="11"/>
      <c r="D35" s="23">
        <v>5734.35</v>
      </c>
      <c r="E35" s="6"/>
      <c r="F35" s="6">
        <f t="shared" si="0"/>
        <v>5734.35</v>
      </c>
    </row>
    <row r="36" spans="2:6" ht="12">
      <c r="B36" s="11" t="s">
        <v>29</v>
      </c>
      <c r="C36" s="11"/>
      <c r="D36" s="18">
        <f>D37+D38+D39</f>
        <v>119352.90000000001</v>
      </c>
      <c r="E36" s="6"/>
      <c r="F36" s="6">
        <f t="shared" si="0"/>
        <v>119352.90000000001</v>
      </c>
    </row>
    <row r="37" spans="2:6" ht="12">
      <c r="B37" s="12" t="s">
        <v>14</v>
      </c>
      <c r="C37" s="12"/>
      <c r="D37" s="17">
        <f>1311.74+7922.77+6511.09</f>
        <v>15745.6</v>
      </c>
      <c r="E37" s="6"/>
      <c r="F37" s="6">
        <f t="shared" si="0"/>
        <v>15745.6</v>
      </c>
    </row>
    <row r="38" spans="2:6" ht="24">
      <c r="B38" s="13" t="s">
        <v>36</v>
      </c>
      <c r="C38" s="13"/>
      <c r="D38" s="23">
        <v>76992.800000000003</v>
      </c>
      <c r="E38" s="6"/>
      <c r="F38" s="6">
        <f t="shared" si="0"/>
        <v>76992.800000000003</v>
      </c>
    </row>
    <row r="39" spans="2:6" ht="12">
      <c r="B39" s="13" t="s">
        <v>25</v>
      </c>
      <c r="C39" s="13"/>
      <c r="D39" s="17">
        <f>23485.59+17562.77+1311.74-D37</f>
        <v>26614.5</v>
      </c>
      <c r="E39" s="6"/>
      <c r="F39" s="6">
        <f t="shared" si="0"/>
        <v>26614.5</v>
      </c>
    </row>
    <row r="40" spans="2:6" ht="15.75" customHeight="1">
      <c r="B40" s="11" t="s">
        <v>41</v>
      </c>
      <c r="C40" s="11"/>
      <c r="D40" s="23">
        <f>22479.81+6564.86+2980</f>
        <v>32024.670000000002</v>
      </c>
      <c r="E40" s="6"/>
      <c r="F40" s="6">
        <f t="shared" si="0"/>
        <v>32024.670000000002</v>
      </c>
    </row>
    <row r="41" spans="2:6" ht="15.75" hidden="1" customHeight="1">
      <c r="B41" s="11" t="s">
        <v>40</v>
      </c>
      <c r="C41" s="11"/>
      <c r="D41" s="17"/>
      <c r="E41" s="6"/>
      <c r="F41" s="6"/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44</v>
      </c>
      <c r="C43" s="11"/>
      <c r="D43" s="17">
        <v>55770.69</v>
      </c>
      <c r="E43" s="6"/>
      <c r="F43" s="6">
        <f t="shared" si="0"/>
        <v>55770.69</v>
      </c>
    </row>
    <row r="44" spans="2:6" ht="12" customHeight="1">
      <c r="B44" s="11" t="s">
        <v>21</v>
      </c>
      <c r="C44" s="11"/>
      <c r="D44" s="17">
        <f>2083.2+8458</f>
        <v>10541.2</v>
      </c>
      <c r="E44" s="6"/>
      <c r="F44" s="6">
        <f t="shared" si="0"/>
        <v>10541.2</v>
      </c>
    </row>
    <row r="45" spans="2:6" ht="12" customHeight="1">
      <c r="B45" s="11" t="s">
        <v>32</v>
      </c>
      <c r="C45" s="11"/>
      <c r="D45" s="23">
        <v>4400</v>
      </c>
      <c r="E45" s="6"/>
      <c r="F45" s="6">
        <f t="shared" si="0"/>
        <v>4400</v>
      </c>
    </row>
    <row r="46" spans="2:6" ht="12" customHeight="1">
      <c r="B46" s="11" t="s">
        <v>33</v>
      </c>
      <c r="C46" s="11"/>
      <c r="D46" s="23">
        <v>1260</v>
      </c>
      <c r="E46" s="6"/>
      <c r="F46" s="6">
        <f t="shared" si="0"/>
        <v>1260</v>
      </c>
    </row>
    <row r="47" spans="2:6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6" ht="12">
      <c r="B48" s="11" t="s">
        <v>52</v>
      </c>
      <c r="C48" s="11"/>
      <c r="D48" s="18">
        <f>D22-D23</f>
        <v>53025.219999999972</v>
      </c>
      <c r="E48" s="6"/>
      <c r="F48" s="6">
        <f t="shared" si="0"/>
        <v>53025.219999999972</v>
      </c>
    </row>
    <row r="49" spans="2:6" ht="12">
      <c r="B49" s="11" t="s">
        <v>53</v>
      </c>
      <c r="C49" s="21">
        <f>'2 квартал '!D49</f>
        <v>-123887.67999999993</v>
      </c>
      <c r="D49" s="17">
        <f>D48+C49</f>
        <v>-70862.459999999963</v>
      </c>
      <c r="E49" s="6"/>
      <c r="F49" s="6">
        <f t="shared" si="0"/>
        <v>-70862.459999999963</v>
      </c>
    </row>
    <row r="50" spans="2:6" ht="12">
      <c r="B50" s="11" t="s">
        <v>27</v>
      </c>
      <c r="C50" s="21">
        <f>'2 квартал '!D50</f>
        <v>94916.019999999873</v>
      </c>
      <c r="D50" s="17">
        <f>D16-D17+C50</f>
        <v>74273.449999999808</v>
      </c>
      <c r="E50" s="6"/>
      <c r="F50" s="6">
        <f t="shared" si="0"/>
        <v>74273.449999999808</v>
      </c>
    </row>
    <row r="51" spans="2:6" ht="12">
      <c r="B51" s="11" t="s">
        <v>28</v>
      </c>
      <c r="C51" s="21">
        <f>'2 квартал '!D51</f>
        <v>270608.63</v>
      </c>
      <c r="D51" s="17">
        <v>193334.89</v>
      </c>
      <c r="E51" s="6"/>
      <c r="F51" s="6">
        <f t="shared" si="0"/>
        <v>193334.89</v>
      </c>
    </row>
    <row r="52" spans="2:6" ht="83.25" customHeight="1">
      <c r="B52" s="22" t="s">
        <v>22</v>
      </c>
      <c r="C52" s="22"/>
      <c r="D52" s="19"/>
      <c r="E52" s="35"/>
      <c r="F52" s="3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2:F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tabSelected="1" topLeftCell="B2" zoomScale="130" zoomScaleNormal="130" workbookViewId="0">
      <selection activeCell="D48" sqref="D48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7"/>
      <c r="G1" s="5"/>
      <c r="H1" s="5"/>
    </row>
    <row r="2" spans="2:9" ht="2.25" customHeight="1">
      <c r="B2" s="5"/>
      <c r="C2" s="5"/>
      <c r="D2" s="5"/>
      <c r="E2" s="5"/>
      <c r="F2" s="38"/>
      <c r="G2" s="5"/>
      <c r="H2" s="5"/>
      <c r="I2" s="5"/>
    </row>
    <row r="3" spans="2:9" ht="6.75" customHeight="1">
      <c r="B3" s="5"/>
      <c r="C3" s="5"/>
      <c r="D3" s="5"/>
      <c r="E3" s="5"/>
      <c r="F3" s="38"/>
      <c r="G3" s="5"/>
      <c r="H3" s="5"/>
      <c r="I3" s="5"/>
    </row>
    <row r="4" spans="2:9" ht="45" customHeight="1">
      <c r="B4" s="39" t="s">
        <v>56</v>
      </c>
      <c r="C4" s="39"/>
      <c r="D4" s="40"/>
      <c r="E4" s="40"/>
      <c r="F4" s="40"/>
      <c r="G4" s="5"/>
      <c r="H4" s="5"/>
      <c r="I4" s="5"/>
    </row>
    <row r="5" spans="2:9" ht="5.25" customHeight="1" thickBot="1"/>
    <row r="6" spans="2:9" ht="12">
      <c r="B6" s="41" t="s">
        <v>0</v>
      </c>
      <c r="C6" s="42"/>
      <c r="D6" s="43"/>
      <c r="E6" s="44" t="s">
        <v>19</v>
      </c>
      <c r="F6" s="45"/>
    </row>
    <row r="7" spans="2:9" ht="12">
      <c r="B7" s="25" t="s">
        <v>30</v>
      </c>
      <c r="C7" s="26"/>
      <c r="D7" s="27"/>
      <c r="E7" s="28">
        <v>8643.6</v>
      </c>
      <c r="F7" s="29"/>
    </row>
    <row r="8" spans="2:9" ht="12">
      <c r="B8" s="25" t="s">
        <v>31</v>
      </c>
      <c r="C8" s="26"/>
      <c r="D8" s="27"/>
      <c r="E8" s="28">
        <v>0</v>
      </c>
      <c r="F8" s="29"/>
    </row>
    <row r="9" spans="2:9" ht="12">
      <c r="B9" s="25" t="s">
        <v>1</v>
      </c>
      <c r="C9" s="26"/>
      <c r="D9" s="27"/>
      <c r="E9" s="28">
        <v>1006</v>
      </c>
      <c r="F9" s="29"/>
    </row>
    <row r="10" spans="2:9" ht="12">
      <c r="B10" s="25" t="s">
        <v>2</v>
      </c>
      <c r="C10" s="26"/>
      <c r="D10" s="27"/>
      <c r="E10" s="28">
        <v>6867</v>
      </c>
      <c r="F10" s="29"/>
    </row>
    <row r="11" spans="2:9" ht="12">
      <c r="B11" s="25" t="s">
        <v>20</v>
      </c>
      <c r="C11" s="26"/>
      <c r="D11" s="27"/>
      <c r="E11" s="28">
        <v>332</v>
      </c>
      <c r="F11" s="29"/>
    </row>
    <row r="12" spans="2:9" ht="25.5" customHeight="1" thickBot="1">
      <c r="B12" s="30" t="s">
        <v>3</v>
      </c>
      <c r="C12" s="31"/>
      <c r="D12" s="32"/>
      <c r="E12" s="33">
        <v>21.07</v>
      </c>
      <c r="F12" s="34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561826.25</v>
      </c>
      <c r="E17" s="6"/>
      <c r="F17" s="6">
        <f t="shared" ref="F17:F51" si="0">D17+E17</f>
        <v>561826.25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6850.38</v>
      </c>
      <c r="E20" s="6"/>
      <c r="F20" s="6">
        <f t="shared" si="0"/>
        <v>6850.38</v>
      </c>
    </row>
    <row r="21" spans="2:6" ht="14.25" customHeight="1">
      <c r="B21" s="14" t="s">
        <v>35</v>
      </c>
      <c r="C21" s="14"/>
      <c r="D21" s="17">
        <v>42467.92</v>
      </c>
      <c r="E21" s="6"/>
      <c r="F21" s="6">
        <f t="shared" si="0"/>
        <v>42467.92</v>
      </c>
    </row>
    <row r="22" spans="2:6" ht="14.25" customHeight="1">
      <c r="B22" s="14" t="s">
        <v>38</v>
      </c>
      <c r="C22" s="14"/>
      <c r="D22" s="18">
        <f>D17+D20+D21</f>
        <v>611144.55000000005</v>
      </c>
      <c r="E22" s="6"/>
      <c r="F22" s="6">
        <f t="shared" si="0"/>
        <v>611144.55000000005</v>
      </c>
    </row>
    <row r="23" spans="2:6" ht="12">
      <c r="B23" s="11" t="s">
        <v>8</v>
      </c>
      <c r="C23" s="11"/>
      <c r="D23" s="18">
        <f>D24+D25+D26+D27+D28+D29+D30+D34+D36+D40+D42+D43+D44+D45+D46+D47+D41+D35</f>
        <v>590816.31999999995</v>
      </c>
      <c r="E23" s="6">
        <f>SUM(E24:E29)</f>
        <v>0</v>
      </c>
      <c r="F23" s="6">
        <f t="shared" si="0"/>
        <v>590816.31999999995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1164</v>
      </c>
      <c r="E25" s="6"/>
      <c r="F25" s="6">
        <f t="shared" si="0"/>
        <v>1164</v>
      </c>
    </row>
    <row r="26" spans="2:6" ht="12">
      <c r="B26" s="12" t="s">
        <v>11</v>
      </c>
      <c r="C26" s="12"/>
      <c r="D26" s="17">
        <v>9104</v>
      </c>
      <c r="E26" s="6"/>
      <c r="F26" s="6">
        <f t="shared" si="0"/>
        <v>9104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D31+D33+D32</f>
        <v>158466.32</v>
      </c>
      <c r="E30" s="6">
        <f>SUM(E31:E33)</f>
        <v>0</v>
      </c>
      <c r="F30" s="6">
        <f t="shared" si="0"/>
        <v>158466.32</v>
      </c>
    </row>
    <row r="31" spans="2:6" ht="24">
      <c r="B31" s="13" t="s">
        <v>15</v>
      </c>
      <c r="C31" s="13"/>
      <c r="D31" s="17">
        <v>56506.8</v>
      </c>
      <c r="E31" s="6"/>
      <c r="F31" s="6">
        <f t="shared" si="0"/>
        <v>56506.8</v>
      </c>
    </row>
    <row r="32" spans="2:6" ht="24">
      <c r="B32" s="13" t="s">
        <v>42</v>
      </c>
      <c r="C32" s="13"/>
      <c r="D32" s="17">
        <v>22638.06</v>
      </c>
      <c r="E32" s="6"/>
      <c r="F32" s="6"/>
    </row>
    <row r="33" spans="2:6" ht="24">
      <c r="B33" s="13" t="s">
        <v>16</v>
      </c>
      <c r="C33" s="13"/>
      <c r="D33" s="17">
        <v>79321.460000000006</v>
      </c>
      <c r="E33" s="6"/>
      <c r="F33" s="6">
        <f t="shared" si="0"/>
        <v>79321.460000000006</v>
      </c>
    </row>
    <row r="34" spans="2:6" ht="12">
      <c r="B34" s="11" t="s">
        <v>13</v>
      </c>
      <c r="C34" s="11"/>
      <c r="D34" s="23">
        <v>21769.02</v>
      </c>
      <c r="E34" s="6"/>
      <c r="F34" s="6">
        <f t="shared" si="0"/>
        <v>21769.02</v>
      </c>
    </row>
    <row r="35" spans="2:6" ht="12">
      <c r="B35" s="11" t="s">
        <v>43</v>
      </c>
      <c r="C35" s="11"/>
      <c r="D35" s="23">
        <v>6821.7</v>
      </c>
      <c r="E35" s="6"/>
      <c r="F35" s="6">
        <f t="shared" si="0"/>
        <v>6821.7</v>
      </c>
    </row>
    <row r="36" spans="2:6" ht="12">
      <c r="B36" s="11" t="s">
        <v>29</v>
      </c>
      <c r="C36" s="11"/>
      <c r="D36" s="18">
        <f>D37+D38+D39</f>
        <v>125849.54000000001</v>
      </c>
      <c r="E36" s="6"/>
      <c r="F36" s="6">
        <f t="shared" si="0"/>
        <v>125849.54000000001</v>
      </c>
    </row>
    <row r="37" spans="2:6" ht="12">
      <c r="B37" s="12" t="s">
        <v>14</v>
      </c>
      <c r="C37" s="12"/>
      <c r="D37" s="17">
        <v>41456.879999999997</v>
      </c>
      <c r="E37" s="6"/>
      <c r="F37" s="6">
        <f t="shared" si="0"/>
        <v>41456.879999999997</v>
      </c>
    </row>
    <row r="38" spans="2:6" ht="24">
      <c r="B38" s="13" t="s">
        <v>36</v>
      </c>
      <c r="C38" s="13"/>
      <c r="D38" s="23">
        <f>76580.66+7812</f>
        <v>84392.66</v>
      </c>
      <c r="E38" s="6"/>
      <c r="F38" s="6">
        <f t="shared" si="0"/>
        <v>84392.66</v>
      </c>
    </row>
    <row r="39" spans="2:6" ht="12">
      <c r="B39" s="13" t="s">
        <v>25</v>
      </c>
      <c r="C39" s="13"/>
      <c r="D39" s="17">
        <v>0</v>
      </c>
      <c r="E39" s="6"/>
      <c r="F39" s="6">
        <f t="shared" si="0"/>
        <v>0</v>
      </c>
    </row>
    <row r="40" spans="2:6" ht="15.75" customHeight="1">
      <c r="B40" s="11" t="s">
        <v>41</v>
      </c>
      <c r="C40" s="11"/>
      <c r="D40" s="23">
        <f>10232.74+26435.58+3000+21256.13</f>
        <v>60924.45</v>
      </c>
      <c r="E40" s="6"/>
      <c r="F40" s="6">
        <f t="shared" si="0"/>
        <v>60924.45</v>
      </c>
    </row>
    <row r="41" spans="2:6" ht="15.75" hidden="1" customHeight="1">
      <c r="B41" s="11" t="s">
        <v>40</v>
      </c>
      <c r="C41" s="11"/>
      <c r="D41" s="17"/>
      <c r="E41" s="6"/>
      <c r="F41" s="6"/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44</v>
      </c>
      <c r="C43" s="11"/>
      <c r="D43" s="17">
        <v>31279.93</v>
      </c>
      <c r="E43" s="6"/>
      <c r="F43" s="6">
        <f t="shared" si="0"/>
        <v>31279.93</v>
      </c>
    </row>
    <row r="44" spans="2:6" ht="12" customHeight="1">
      <c r="B44" s="11" t="s">
        <v>21</v>
      </c>
      <c r="C44" s="11"/>
      <c r="D44" s="17">
        <v>2083.1999999999998</v>
      </c>
      <c r="E44" s="6"/>
      <c r="F44" s="6">
        <f t="shared" si="0"/>
        <v>2083.1999999999998</v>
      </c>
    </row>
    <row r="45" spans="2:6" ht="12" customHeight="1">
      <c r="B45" s="11" t="s">
        <v>32</v>
      </c>
      <c r="C45" s="11"/>
      <c r="D45" s="23">
        <v>4500</v>
      </c>
      <c r="E45" s="6"/>
      <c r="F45" s="6">
        <f t="shared" si="0"/>
        <v>4500</v>
      </c>
    </row>
    <row r="46" spans="2:6" ht="12" customHeight="1">
      <c r="B46" s="11" t="s">
        <v>33</v>
      </c>
      <c r="C46" s="11"/>
      <c r="D46" s="23">
        <v>1300</v>
      </c>
      <c r="E46" s="6"/>
      <c r="F46" s="6">
        <f t="shared" si="0"/>
        <v>1300</v>
      </c>
    </row>
    <row r="47" spans="2:6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6" ht="12">
      <c r="B48" s="11" t="s">
        <v>54</v>
      </c>
      <c r="C48" s="11"/>
      <c r="D48" s="18">
        <f>D22-D23</f>
        <v>20328.230000000098</v>
      </c>
      <c r="E48" s="6"/>
      <c r="F48" s="6">
        <f t="shared" si="0"/>
        <v>20328.230000000098</v>
      </c>
    </row>
    <row r="49" spans="2:6" ht="12">
      <c r="B49" s="11" t="s">
        <v>55</v>
      </c>
      <c r="C49" s="21">
        <f>'3 квартал'!D49</f>
        <v>-70862.459999999963</v>
      </c>
      <c r="D49" s="17">
        <f>D48+C49</f>
        <v>-50534.229999999865</v>
      </c>
      <c r="E49" s="6"/>
      <c r="F49" s="6">
        <f t="shared" si="0"/>
        <v>-50534.229999999865</v>
      </c>
    </row>
    <row r="50" spans="2:6" ht="12">
      <c r="B50" s="11" t="s">
        <v>27</v>
      </c>
      <c r="C50" s="21">
        <f>'3 квартал'!D50</f>
        <v>74273.449999999808</v>
      </c>
      <c r="D50" s="17">
        <f>D16-D17+C50</f>
        <v>51553.649999999761</v>
      </c>
      <c r="E50" s="6"/>
      <c r="F50" s="6">
        <f t="shared" si="0"/>
        <v>51553.649999999761</v>
      </c>
    </row>
    <row r="51" spans="2:6" ht="12">
      <c r="B51" s="11" t="s">
        <v>28</v>
      </c>
      <c r="C51" s="21">
        <f>'3 квартал'!D51</f>
        <v>193334.89</v>
      </c>
      <c r="D51" s="17">
        <v>120312.07</v>
      </c>
      <c r="E51" s="6"/>
      <c r="F51" s="6">
        <f t="shared" si="0"/>
        <v>120312.07</v>
      </c>
    </row>
    <row r="52" spans="2:6" ht="83.25" customHeight="1">
      <c r="B52" s="24" t="s">
        <v>22</v>
      </c>
      <c r="C52" s="24"/>
      <c r="D52" s="19"/>
      <c r="E52" s="35"/>
      <c r="F52" s="3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2:F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</vt:lpstr>
      <vt:lpstr>4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2020-04-03T18:46:48Z</dcterms:modified>
</cp:coreProperties>
</file>