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1 квартал" sheetId="1" r:id="rId1"/>
    <sheet name="2 квартал" sheetId="2" r:id="rId2"/>
    <sheet name="3 квартал " sheetId="3" r:id="rId3"/>
    <sheet name="4 квартал " sheetId="4" r:id="rId4"/>
    <sheet name="ИТОГО 2018" sheetId="5" r:id="rId5"/>
  </sheets>
  <calcPr calcId="124519"/>
</workbook>
</file>

<file path=xl/calcChain.xml><?xml version="1.0" encoding="utf-8"?>
<calcChain xmlns="http://schemas.openxmlformats.org/spreadsheetml/2006/main">
  <c r="D31" i="3"/>
  <c r="D43"/>
  <c r="D37"/>
  <c r="D35"/>
  <c r="D34"/>
  <c r="D17"/>
  <c r="D16"/>
  <c r="D43" i="2"/>
  <c r="D36"/>
  <c r="D31"/>
  <c r="D28" l="1"/>
  <c r="D17" l="1"/>
  <c r="D16"/>
  <c r="D43" i="1"/>
  <c r="D42"/>
  <c r="D17"/>
  <c r="D16"/>
  <c r="F32" l="1"/>
  <c r="D32" i="5" l="1"/>
  <c r="D23" i="4"/>
  <c r="D41" s="1"/>
  <c r="F41" s="1"/>
  <c r="D43" i="5"/>
  <c r="F43" s="1"/>
  <c r="D44"/>
  <c r="F44" s="1"/>
  <c r="D35"/>
  <c r="F35" s="1"/>
  <c r="D36"/>
  <c r="F36" s="1"/>
  <c r="D37"/>
  <c r="F37" s="1"/>
  <c r="D38"/>
  <c r="F38" s="1"/>
  <c r="D39"/>
  <c r="F39" s="1"/>
  <c r="D40"/>
  <c r="F40" s="1"/>
  <c r="D34"/>
  <c r="D29"/>
  <c r="F29" s="1"/>
  <c r="D30"/>
  <c r="F30" s="1"/>
  <c r="D31"/>
  <c r="F31" s="1"/>
  <c r="D28"/>
  <c r="D25"/>
  <c r="F25" s="1"/>
  <c r="D26"/>
  <c r="F26" s="1"/>
  <c r="D24"/>
  <c r="F24" s="1"/>
  <c r="D17"/>
  <c r="F17" s="1"/>
  <c r="D18"/>
  <c r="F18" s="1"/>
  <c r="D19"/>
  <c r="D20"/>
  <c r="F20" s="1"/>
  <c r="D21"/>
  <c r="F21" s="1"/>
  <c r="D16"/>
  <c r="F16" s="1"/>
  <c r="C43"/>
  <c r="C44"/>
  <c r="C42"/>
  <c r="E27"/>
  <c r="E23"/>
  <c r="F19"/>
  <c r="C43" i="4"/>
  <c r="C44"/>
  <c r="F44"/>
  <c r="F43"/>
  <c r="F42"/>
  <c r="F40"/>
  <c r="F39"/>
  <c r="F38"/>
  <c r="F37"/>
  <c r="F36"/>
  <c r="F35"/>
  <c r="F34"/>
  <c r="F33"/>
  <c r="D33"/>
  <c r="F31"/>
  <c r="F30"/>
  <c r="F29"/>
  <c r="F28"/>
  <c r="F27"/>
  <c r="E27"/>
  <c r="D27"/>
  <c r="F26"/>
  <c r="F25"/>
  <c r="F24"/>
  <c r="E23"/>
  <c r="F22"/>
  <c r="D22"/>
  <c r="F21"/>
  <c r="F20"/>
  <c r="F19"/>
  <c r="F18"/>
  <c r="F17"/>
  <c r="F16"/>
  <c r="C43" i="3"/>
  <c r="C44"/>
  <c r="F44"/>
  <c r="F43"/>
  <c r="F40"/>
  <c r="F39"/>
  <c r="F38"/>
  <c r="F37"/>
  <c r="F36"/>
  <c r="F35"/>
  <c r="F34"/>
  <c r="D33"/>
  <c r="F33" s="1"/>
  <c r="F31"/>
  <c r="F30"/>
  <c r="F29"/>
  <c r="F28"/>
  <c r="E27"/>
  <c r="D27"/>
  <c r="F27" s="1"/>
  <c r="F26"/>
  <c r="F25"/>
  <c r="F24"/>
  <c r="E23"/>
  <c r="D22"/>
  <c r="F21"/>
  <c r="F20"/>
  <c r="F19"/>
  <c r="F18"/>
  <c r="F17"/>
  <c r="F16"/>
  <c r="C43" i="2"/>
  <c r="C44"/>
  <c r="F44"/>
  <c r="F43"/>
  <c r="F40"/>
  <c r="F39"/>
  <c r="F38"/>
  <c r="F37"/>
  <c r="F36"/>
  <c r="F35"/>
  <c r="F34"/>
  <c r="D33"/>
  <c r="F33" s="1"/>
  <c r="F31"/>
  <c r="F30"/>
  <c r="F29"/>
  <c r="F28"/>
  <c r="E27"/>
  <c r="D27"/>
  <c r="F27" s="1"/>
  <c r="F26"/>
  <c r="F25"/>
  <c r="F24"/>
  <c r="E23"/>
  <c r="D22"/>
  <c r="F21"/>
  <c r="F20"/>
  <c r="F19"/>
  <c r="F18"/>
  <c r="F17"/>
  <c r="F16"/>
  <c r="F17" i="1"/>
  <c r="F18"/>
  <c r="F19"/>
  <c r="F20"/>
  <c r="F21"/>
  <c r="F24"/>
  <c r="F25"/>
  <c r="F26"/>
  <c r="F28"/>
  <c r="F29"/>
  <c r="F30"/>
  <c r="F31"/>
  <c r="F34"/>
  <c r="F35"/>
  <c r="F36"/>
  <c r="F37"/>
  <c r="F38"/>
  <c r="F39"/>
  <c r="F40"/>
  <c r="F43"/>
  <c r="F44"/>
  <c r="F16"/>
  <c r="D33"/>
  <c r="F33" s="1"/>
  <c r="D27"/>
  <c r="F27" s="1"/>
  <c r="D22"/>
  <c r="F22" s="1"/>
  <c r="E27"/>
  <c r="E23"/>
  <c r="D23" i="3" l="1"/>
  <c r="F23" s="1"/>
  <c r="D23" i="2"/>
  <c r="F23" s="1"/>
  <c r="D23" i="1"/>
  <c r="D41" s="1"/>
  <c r="F23" i="4"/>
  <c r="D22" i="5"/>
  <c r="F22" s="1"/>
  <c r="D27"/>
  <c r="F27" s="1"/>
  <c r="D33"/>
  <c r="F33" s="1"/>
  <c r="F34"/>
  <c r="F28"/>
  <c r="F22" i="3"/>
  <c r="F22" i="2"/>
  <c r="D41" i="3" l="1"/>
  <c r="D41" i="2"/>
  <c r="F41" i="1"/>
  <c r="D23" i="5"/>
  <c r="F23" s="1"/>
  <c r="F23" i="1"/>
  <c r="F41" i="3" l="1"/>
  <c r="D42"/>
  <c r="F41" i="2"/>
  <c r="D42"/>
  <c r="D42" i="5"/>
  <c r="F42" s="1"/>
  <c r="F42" i="1"/>
  <c r="C42" i="2"/>
  <c r="D41" i="5"/>
  <c r="F41" s="1"/>
  <c r="C42" i="4" l="1"/>
  <c r="F42" i="3"/>
  <c r="F42" i="2"/>
  <c r="C42" i="3"/>
</calcChain>
</file>

<file path=xl/sharedStrings.xml><?xml version="1.0" encoding="utf-8"?>
<sst xmlns="http://schemas.openxmlformats.org/spreadsheetml/2006/main" count="205" uniqueCount="56">
  <si>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</si>
  <si>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</si>
  <si>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</si>
  <si>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</si>
  <si>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</si>
  <si>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</si>
  <si>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</si>
  <si>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</si>
  <si>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</si>
  <si>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</si>
  <si>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</si>
  <si>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</si>
  <si>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</si>
  <si>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</si>
  <si>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</si>
  <si>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</si>
  <si>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Затраты на заработную платы рабочим  текущего  ремонта (с отчислениями на 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</si>
  <si>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</si>
  <si>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</si>
  <si>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</si>
  <si>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</si>
  <si>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Количество проживающих в доме человек</t>
  </si>
  <si>
    <t>Аварийные работы</t>
  </si>
  <si>
    <t>Вывоз крупногабаритного мусора</t>
  </si>
  <si>
    <t xml:space="preserve">Управляющая организация:
ООО "УК Уютный Дом"
Генеральный директор
___________ В.Е. Скачкова
</t>
  </si>
  <si>
    <t xml:space="preserve">Прочие затраты по  договорам подряда </t>
  </si>
  <si>
    <t xml:space="preserve">Расходы на управление </t>
  </si>
  <si>
    <t xml:space="preserve">Вывоз и утилизация ТБО  
</t>
  </si>
  <si>
    <t>Юридические услуги</t>
  </si>
  <si>
    <t>Транспортные расходы</t>
  </si>
  <si>
    <t>Общеэксплуатац.расходы</t>
  </si>
  <si>
    <t>Задолженность по оплате за содержание</t>
  </si>
  <si>
    <t>Задолженность по оплате за коммун.услуги</t>
  </si>
  <si>
    <t>Затраты на работы тек.ремонта, в т.ч.</t>
  </si>
  <si>
    <t>Получено доходов от повыш.коэф-тов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</si>
  <si>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пр-т Ст.Димитрова, д. № 55 "В"  за 1 квартал   2018   год</t>
  </si>
  <si>
    <t>Всего за 2017 г.</t>
  </si>
  <si>
    <t>ИТОГО ДОХОДОВ</t>
  </si>
  <si>
    <t>Остаток неиспользованных средств за 1 кв.18г.</t>
  </si>
  <si>
    <t>Остаток неиспользованных средств на 01.04.18г.</t>
  </si>
  <si>
    <t>Остаток неиспользованных средств за 2 кв.18г.</t>
  </si>
  <si>
    <t>Всего за 1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</si>
  <si>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пр-т Ст.Димитрова, д. № 55 "В"  за 2 квартал   2018  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</si>
  <si>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пр-т Ст.Димитрова, д. № 55 "В"  за 3 квартал   2018   год</t>
  </si>
  <si>
    <t>Всего за 2 кв. 2018 г.</t>
  </si>
  <si>
    <t>Остаток неиспользованных средств за 3 кв.18г.</t>
  </si>
  <si>
    <t>Остаток неиспользованных средств на 01.07.18г.</t>
  </si>
  <si>
    <t>Остаток неиспользованных средств за 4 кв.18г.</t>
  </si>
  <si>
    <t>Остаток неиспользованных средств на 01.10.18г.</t>
  </si>
  <si>
    <t>Всего за 3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</si>
  <si>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пр-т Ст.Димитрова, д. № 55 "В"  за 4 квартал   2018   год</t>
  </si>
  <si>
    <t>Остаток неиспользованных средств на 01.01.19г.</t>
  </si>
  <si>
    <t>Остаток неиспользованных средств за 2018г.</t>
  </si>
  <si>
    <t>Всего за 4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</si>
  <si>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пр-т Ст.Димитрова, д. № 55 "В"  за  2018   год</t>
  </si>
  <si>
    <t>Налог УСН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</si>
</sst>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2" fontId="1" fillId="0" borderId="1" xfId="0" applyNumberFormat="1" applyFont="1" applyBorder="1"/>
    <xf numFmtId="2" fontId="2" fillId="0" borderId="1" xfId="0" applyNumberFormat="1" applyFont="1" applyBorder="1"/>
    <xf numFmtId="2" fontId="3" fillId="0" borderId="1" xfId="0" applyNumberFormat="1" applyFont="1" applyBorder="1" applyAlignment="1">
      <alignment vertical="center"/>
    </xf>
    <xf numFmtId="2" fontId="1" fillId="0" borderId="0" xfId="0" applyNumberFormat="1" applyFont="1"/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5"/>
  <sheetViews>
    <sheetView topLeftCell="A17" zoomScale="130" zoomScaleNormal="130" workbookViewId="0">
      <selection activeCell="D30" sqref="D30"/>
    </sheetView>
  </sheetViews>
  <sheetFormatPr defaultRowHeight="11.25"/>
  <cols>
    <col min="1" max="1" width="1.28515625" style="4" customWidth="1"/>
    <col min="2" max="2" width="41.7109375" style="4" customWidth="1"/>
    <col min="3" max="3" width="17.57031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8"/>
      <c r="G1" s="5"/>
      <c r="H1" s="5"/>
    </row>
    <row r="2" spans="2:9" ht="0.75" hidden="1" customHeight="1">
      <c r="B2" s="5"/>
      <c r="C2" s="5"/>
      <c r="D2" s="5"/>
      <c r="E2" s="5"/>
      <c r="F2" s="29"/>
      <c r="G2" s="5"/>
      <c r="H2" s="5"/>
      <c r="I2" s="5"/>
    </row>
    <row r="3" spans="2:9" ht="24.75" hidden="1" customHeight="1">
      <c r="B3" s="5"/>
      <c r="C3" s="5"/>
      <c r="D3" s="5"/>
      <c r="E3" s="5"/>
      <c r="F3" s="29"/>
      <c r="G3" s="5"/>
      <c r="H3" s="5"/>
      <c r="I3" s="5"/>
    </row>
    <row r="4" spans="2:9" ht="45" customHeight="1">
      <c r="B4" s="30" t="s">
        <v>35</v>
      </c>
      <c r="C4" s="30"/>
      <c r="D4" s="31"/>
      <c r="E4" s="31"/>
      <c r="F4" s="31"/>
      <c r="G4" s="5"/>
      <c r="H4" s="5"/>
      <c r="I4" s="5"/>
    </row>
    <row r="5" spans="2:9" ht="4.5" customHeight="1" thickBot="1"/>
    <row r="6" spans="2:9" ht="12">
      <c r="B6" s="37" t="s">
        <v>0</v>
      </c>
      <c r="C6" s="38"/>
      <c r="D6" s="39"/>
      <c r="E6" s="35" t="s">
        <v>19</v>
      </c>
      <c r="F6" s="36"/>
    </row>
    <row r="7" spans="2:9" ht="12">
      <c r="B7" s="32" t="s">
        <v>1</v>
      </c>
      <c r="C7" s="33"/>
      <c r="D7" s="34"/>
      <c r="E7" s="21">
        <v>3445.6</v>
      </c>
      <c r="F7" s="22"/>
    </row>
    <row r="8" spans="2:9" ht="11.25" customHeight="1">
      <c r="B8" s="32" t="s">
        <v>2</v>
      </c>
      <c r="C8" s="33"/>
      <c r="D8" s="34"/>
      <c r="E8" s="21">
        <v>303.60000000000002</v>
      </c>
      <c r="F8" s="22"/>
    </row>
    <row r="9" spans="2:9" ht="11.25" customHeight="1">
      <c r="B9" s="32" t="s">
        <v>3</v>
      </c>
      <c r="C9" s="33"/>
      <c r="D9" s="34"/>
      <c r="E9" s="21">
        <v>536.1</v>
      </c>
      <c r="F9" s="22"/>
    </row>
    <row r="10" spans="2:9" ht="12">
      <c r="B10" s="32" t="s">
        <v>4</v>
      </c>
      <c r="C10" s="33"/>
      <c r="D10" s="34"/>
      <c r="E10" s="21">
        <v>2101.3000000000002</v>
      </c>
      <c r="F10" s="22"/>
    </row>
    <row r="11" spans="2:9" ht="12">
      <c r="B11" s="32" t="s">
        <v>21</v>
      </c>
      <c r="C11" s="33"/>
      <c r="D11" s="34"/>
      <c r="E11" s="21">
        <v>148</v>
      </c>
      <c r="F11" s="22"/>
    </row>
    <row r="12" spans="2:9" ht="25.5" customHeight="1" thickBot="1">
      <c r="B12" s="25" t="s">
        <v>5</v>
      </c>
      <c r="C12" s="26"/>
      <c r="D12" s="27"/>
      <c r="E12" s="23">
        <v>12.96</v>
      </c>
      <c r="F12" s="24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6" t="s">
        <v>36</v>
      </c>
      <c r="D14" s="7" t="s">
        <v>6</v>
      </c>
      <c r="E14" s="7" t="s">
        <v>7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17">
        <f>143354.22+11785.74</f>
        <v>155139.96</v>
      </c>
      <c r="E16" s="6"/>
      <c r="F16" s="17">
        <f>D16+E16</f>
        <v>155139.96</v>
      </c>
    </row>
    <row r="17" spans="2:6" ht="12">
      <c r="B17" s="11" t="s">
        <v>9</v>
      </c>
      <c r="C17" s="11"/>
      <c r="D17" s="17">
        <f>7164.96+147355.33</f>
        <v>154520.28999999998</v>
      </c>
      <c r="E17" s="6"/>
      <c r="F17" s="17">
        <f t="shared" ref="F17:F44" si="0">D17+E17</f>
        <v>154520.28999999998</v>
      </c>
    </row>
    <row r="18" spans="2:6" ht="12" hidden="1">
      <c r="B18" s="11"/>
      <c r="C18" s="11"/>
      <c r="D18" s="17"/>
      <c r="E18" s="6"/>
      <c r="F18" s="17">
        <f t="shared" si="0"/>
        <v>0</v>
      </c>
    </row>
    <row r="19" spans="2:6" ht="12" hidden="1">
      <c r="B19" s="11"/>
      <c r="C19" s="11"/>
      <c r="D19" s="17"/>
      <c r="E19" s="6"/>
      <c r="F19" s="17">
        <f t="shared" si="0"/>
        <v>0</v>
      </c>
    </row>
    <row r="20" spans="2:6" ht="12">
      <c r="B20" s="10" t="s">
        <v>34</v>
      </c>
      <c r="C20" s="10"/>
      <c r="D20" s="17">
        <v>4567.76</v>
      </c>
      <c r="E20" s="6"/>
      <c r="F20" s="17">
        <f t="shared" si="0"/>
        <v>4567.76</v>
      </c>
    </row>
    <row r="21" spans="2:6" ht="24.75" customHeight="1">
      <c r="B21" s="10" t="s">
        <v>20</v>
      </c>
      <c r="C21" s="10"/>
      <c r="D21" s="17">
        <v>5600</v>
      </c>
      <c r="E21" s="6"/>
      <c r="F21" s="17">
        <f t="shared" si="0"/>
        <v>5600</v>
      </c>
    </row>
    <row r="22" spans="2:6" ht="24.75" customHeight="1">
      <c r="B22" s="10" t="s">
        <v>37</v>
      </c>
      <c r="C22" s="10"/>
      <c r="D22" s="18">
        <f>D17+D20+D21</f>
        <v>164688.04999999999</v>
      </c>
      <c r="E22" s="6"/>
      <c r="F22" s="17">
        <f t="shared" si="0"/>
        <v>164688.04999999999</v>
      </c>
    </row>
    <row r="23" spans="2:6" ht="12">
      <c r="B23" s="11" t="s">
        <v>10</v>
      </c>
      <c r="C23" s="11"/>
      <c r="D23" s="18">
        <f>D24+D25+D26+D27+D33+D30+D31+D37+D38+D39+D40+D32</f>
        <v>196609.53000000003</v>
      </c>
      <c r="E23" s="6">
        <f>SUM(E24:E26)</f>
        <v>0</v>
      </c>
      <c r="F23" s="17">
        <f t="shared" si="0"/>
        <v>196609.53000000003</v>
      </c>
    </row>
    <row r="24" spans="2:6" ht="15.75" customHeight="1">
      <c r="B24" s="13" t="s">
        <v>27</v>
      </c>
      <c r="C24" s="13"/>
      <c r="D24" s="17">
        <v>10870.59</v>
      </c>
      <c r="E24" s="6"/>
      <c r="F24" s="17">
        <f t="shared" si="0"/>
        <v>10870.59</v>
      </c>
    </row>
    <row r="25" spans="2:6" ht="12">
      <c r="B25" s="13" t="s">
        <v>23</v>
      </c>
      <c r="C25" s="13"/>
      <c r="D25" s="17">
        <v>0</v>
      </c>
      <c r="E25" s="6"/>
      <c r="F25" s="17">
        <f t="shared" si="0"/>
        <v>0</v>
      </c>
    </row>
    <row r="26" spans="2:6" ht="12">
      <c r="B26" s="12" t="s">
        <v>11</v>
      </c>
      <c r="C26" s="12"/>
      <c r="D26" s="17">
        <v>0</v>
      </c>
      <c r="E26" s="6"/>
      <c r="F26" s="17">
        <f t="shared" si="0"/>
        <v>0</v>
      </c>
    </row>
    <row r="27" spans="2:6" ht="37.5" customHeight="1">
      <c r="B27" s="10" t="s">
        <v>18</v>
      </c>
      <c r="C27" s="10"/>
      <c r="D27" s="18">
        <f>D28+D29</f>
        <v>55893</v>
      </c>
      <c r="E27" s="6">
        <f>SUM(E28:E29)</f>
        <v>0</v>
      </c>
      <c r="F27" s="17">
        <f t="shared" si="0"/>
        <v>55893</v>
      </c>
    </row>
    <row r="28" spans="2:6" ht="24">
      <c r="B28" s="13" t="s">
        <v>14</v>
      </c>
      <c r="C28" s="13"/>
      <c r="D28" s="17">
        <v>34257</v>
      </c>
      <c r="E28" s="6"/>
      <c r="F28" s="17">
        <f t="shared" si="0"/>
        <v>34257</v>
      </c>
    </row>
    <row r="29" spans="2:6" ht="24">
      <c r="B29" s="13" t="s">
        <v>15</v>
      </c>
      <c r="C29" s="13"/>
      <c r="D29" s="17">
        <v>21636</v>
      </c>
      <c r="E29" s="6"/>
      <c r="F29" s="17">
        <f t="shared" si="0"/>
        <v>21636</v>
      </c>
    </row>
    <row r="30" spans="2:6" ht="12">
      <c r="B30" s="11" t="s">
        <v>12</v>
      </c>
      <c r="C30" s="11"/>
      <c r="D30" s="17">
        <v>8949.8700000000008</v>
      </c>
      <c r="E30" s="6"/>
      <c r="F30" s="17">
        <f t="shared" si="0"/>
        <v>8949.8700000000008</v>
      </c>
    </row>
    <row r="31" spans="2:6" ht="12">
      <c r="B31" s="11" t="s">
        <v>30</v>
      </c>
      <c r="C31" s="11"/>
      <c r="D31" s="17">
        <v>17296.61</v>
      </c>
      <c r="E31" s="6"/>
      <c r="F31" s="17">
        <f t="shared" si="0"/>
        <v>17296.61</v>
      </c>
    </row>
    <row r="32" spans="2:6" ht="12">
      <c r="B32" s="11" t="s">
        <v>55</v>
      </c>
      <c r="C32" s="11"/>
      <c r="D32" s="17">
        <v>6697.39</v>
      </c>
      <c r="E32" s="6"/>
      <c r="F32" s="17">
        <f t="shared" si="0"/>
        <v>6697.39</v>
      </c>
    </row>
    <row r="33" spans="2:8" ht="12">
      <c r="B33" s="11" t="s">
        <v>33</v>
      </c>
      <c r="C33" s="11"/>
      <c r="D33" s="18">
        <f>D34+D35+D36</f>
        <v>65507.07</v>
      </c>
      <c r="E33" s="6"/>
      <c r="F33" s="17">
        <f t="shared" si="0"/>
        <v>65507.07</v>
      </c>
    </row>
    <row r="34" spans="2:8" ht="12">
      <c r="B34" s="12" t="s">
        <v>13</v>
      </c>
      <c r="C34" s="12"/>
      <c r="D34" s="17">
        <v>12917.4</v>
      </c>
      <c r="E34" s="6"/>
      <c r="F34" s="17">
        <f t="shared" si="0"/>
        <v>12917.4</v>
      </c>
    </row>
    <row r="35" spans="2:8" ht="24" customHeight="1">
      <c r="B35" s="13" t="s">
        <v>25</v>
      </c>
      <c r="C35" s="13"/>
      <c r="D35" s="17">
        <v>25760</v>
      </c>
      <c r="E35" s="6"/>
      <c r="F35" s="17">
        <f t="shared" si="0"/>
        <v>25760</v>
      </c>
    </row>
    <row r="36" spans="2:8" ht="23.25" customHeight="1">
      <c r="B36" s="13" t="s">
        <v>16</v>
      </c>
      <c r="C36" s="13"/>
      <c r="D36" s="17">
        <v>26829.67</v>
      </c>
      <c r="E36" s="6"/>
      <c r="F36" s="17">
        <f t="shared" si="0"/>
        <v>26829.67</v>
      </c>
    </row>
    <row r="37" spans="2:8" ht="15.75" customHeight="1">
      <c r="B37" s="11" t="s">
        <v>22</v>
      </c>
      <c r="C37" s="11"/>
      <c r="D37" s="17">
        <v>5673.2</v>
      </c>
      <c r="E37" s="6"/>
      <c r="F37" s="17">
        <f t="shared" si="0"/>
        <v>5673.2</v>
      </c>
    </row>
    <row r="38" spans="2:8" ht="12">
      <c r="B38" s="10" t="s">
        <v>26</v>
      </c>
      <c r="C38" s="10"/>
      <c r="D38" s="17">
        <v>23321.8</v>
      </c>
      <c r="E38" s="6"/>
      <c r="F38" s="17">
        <f t="shared" si="0"/>
        <v>23321.8</v>
      </c>
    </row>
    <row r="39" spans="2:8" ht="12">
      <c r="B39" s="10" t="s">
        <v>28</v>
      </c>
      <c r="C39" s="10"/>
      <c r="D39" s="17">
        <v>1800</v>
      </c>
      <c r="E39" s="6"/>
      <c r="F39" s="17">
        <f t="shared" si="0"/>
        <v>1800</v>
      </c>
    </row>
    <row r="40" spans="2:8" ht="11.25" customHeight="1">
      <c r="B40" s="10" t="s">
        <v>29</v>
      </c>
      <c r="C40" s="10"/>
      <c r="D40" s="17">
        <v>600</v>
      </c>
      <c r="E40" s="15"/>
      <c r="F40" s="17">
        <f t="shared" si="0"/>
        <v>600</v>
      </c>
    </row>
    <row r="41" spans="2:8" ht="12">
      <c r="B41" s="11" t="s">
        <v>38</v>
      </c>
      <c r="C41" s="11"/>
      <c r="D41" s="18">
        <f>D22-D23</f>
        <v>-31921.48000000004</v>
      </c>
      <c r="E41" s="6"/>
      <c r="F41" s="17">
        <f t="shared" si="0"/>
        <v>-31921.48000000004</v>
      </c>
    </row>
    <row r="42" spans="2:8" ht="12">
      <c r="B42" s="11" t="s">
        <v>39</v>
      </c>
      <c r="C42" s="19">
        <v>3507.28</v>
      </c>
      <c r="D42" s="17">
        <f>D41+C42</f>
        <v>-28414.200000000041</v>
      </c>
      <c r="E42" s="6"/>
      <c r="F42" s="17">
        <f t="shared" si="0"/>
        <v>-28414.200000000041</v>
      </c>
      <c r="H42" s="20"/>
    </row>
    <row r="43" spans="2:8" ht="12">
      <c r="B43" s="11" t="s">
        <v>31</v>
      </c>
      <c r="C43" s="19">
        <v>17780.61</v>
      </c>
      <c r="D43" s="17">
        <f>D16-D17+C43</f>
        <v>18400.280000000013</v>
      </c>
      <c r="E43" s="6"/>
      <c r="F43" s="17">
        <f t="shared" si="0"/>
        <v>18400.280000000013</v>
      </c>
    </row>
    <row r="44" spans="2:8" ht="12">
      <c r="B44" s="11" t="s">
        <v>32</v>
      </c>
      <c r="C44" s="19">
        <v>68777.899999999994</v>
      </c>
      <c r="D44" s="17">
        <v>68544.990000000005</v>
      </c>
      <c r="E44" s="6"/>
      <c r="F44" s="17">
        <f t="shared" si="0"/>
        <v>68544.990000000005</v>
      </c>
    </row>
    <row r="45" spans="2:8" ht="60">
      <c r="B45" s="14" t="s">
        <v>24</v>
      </c>
      <c r="C45" s="14"/>
    </row>
  </sheetData>
  <mergeCells count="16">
    <mergeCell ref="E11:F11"/>
    <mergeCell ref="E12:F12"/>
    <mergeCell ref="B12:D12"/>
    <mergeCell ref="F1:F3"/>
    <mergeCell ref="B4:F4"/>
    <mergeCell ref="B9:D9"/>
    <mergeCell ref="B10:D10"/>
    <mergeCell ref="B11:D11"/>
    <mergeCell ref="E6:F6"/>
    <mergeCell ref="E7:F7"/>
    <mergeCell ref="E8:F8"/>
    <mergeCell ref="E9:F9"/>
    <mergeCell ref="E10:F10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5"/>
  <sheetViews>
    <sheetView topLeftCell="A17" zoomScale="130" zoomScaleNormal="130" workbookViewId="0">
      <selection activeCell="D31" sqref="D31"/>
    </sheetView>
  </sheetViews>
  <sheetFormatPr defaultRowHeight="11.25"/>
  <cols>
    <col min="1" max="1" width="1.28515625" style="4" customWidth="1"/>
    <col min="2" max="2" width="41.7109375" style="4" customWidth="1"/>
    <col min="3" max="3" width="17.57031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8"/>
      <c r="G1" s="5"/>
      <c r="H1" s="5"/>
    </row>
    <row r="2" spans="2:9" ht="0.75" hidden="1" customHeight="1">
      <c r="B2" s="5"/>
      <c r="C2" s="5"/>
      <c r="D2" s="5"/>
      <c r="E2" s="5"/>
      <c r="F2" s="29"/>
      <c r="G2" s="5"/>
      <c r="H2" s="5"/>
      <c r="I2" s="5"/>
    </row>
    <row r="3" spans="2:9" ht="24.75" hidden="1" customHeight="1">
      <c r="B3" s="5"/>
      <c r="C3" s="5"/>
      <c r="D3" s="5"/>
      <c r="E3" s="5"/>
      <c r="F3" s="29"/>
      <c r="G3" s="5"/>
      <c r="H3" s="5"/>
      <c r="I3" s="5"/>
    </row>
    <row r="4" spans="2:9" ht="45" customHeight="1">
      <c r="B4" s="30" t="s">
        <v>42</v>
      </c>
      <c r="C4" s="30"/>
      <c r="D4" s="31"/>
      <c r="E4" s="31"/>
      <c r="F4" s="31"/>
      <c r="G4" s="5"/>
      <c r="H4" s="5"/>
      <c r="I4" s="5"/>
    </row>
    <row r="5" spans="2:9" ht="4.5" customHeight="1" thickBot="1"/>
    <row r="6" spans="2:9" ht="12">
      <c r="B6" s="37" t="s">
        <v>0</v>
      </c>
      <c r="C6" s="38"/>
      <c r="D6" s="39"/>
      <c r="E6" s="35" t="s">
        <v>19</v>
      </c>
      <c r="F6" s="36"/>
    </row>
    <row r="7" spans="2:9" ht="12">
      <c r="B7" s="32" t="s">
        <v>1</v>
      </c>
      <c r="C7" s="33"/>
      <c r="D7" s="34"/>
      <c r="E7" s="21">
        <v>3445.6</v>
      </c>
      <c r="F7" s="22"/>
    </row>
    <row r="8" spans="2:9" ht="11.25" customHeight="1">
      <c r="B8" s="32" t="s">
        <v>2</v>
      </c>
      <c r="C8" s="33"/>
      <c r="D8" s="34"/>
      <c r="E8" s="21">
        <v>303.60000000000002</v>
      </c>
      <c r="F8" s="22"/>
    </row>
    <row r="9" spans="2:9" ht="11.25" customHeight="1">
      <c r="B9" s="32" t="s">
        <v>3</v>
      </c>
      <c r="C9" s="33"/>
      <c r="D9" s="34"/>
      <c r="E9" s="21">
        <v>536.1</v>
      </c>
      <c r="F9" s="22"/>
    </row>
    <row r="10" spans="2:9" ht="12">
      <c r="B10" s="32" t="s">
        <v>4</v>
      </c>
      <c r="C10" s="33"/>
      <c r="D10" s="34"/>
      <c r="E10" s="21">
        <v>2101.3000000000002</v>
      </c>
      <c r="F10" s="22"/>
    </row>
    <row r="11" spans="2:9" ht="12">
      <c r="B11" s="32" t="s">
        <v>21</v>
      </c>
      <c r="C11" s="33"/>
      <c r="D11" s="34"/>
      <c r="E11" s="21">
        <v>148</v>
      </c>
      <c r="F11" s="22"/>
    </row>
    <row r="12" spans="2:9" ht="25.5" customHeight="1" thickBot="1">
      <c r="B12" s="25" t="s">
        <v>5</v>
      </c>
      <c r="C12" s="26"/>
      <c r="D12" s="27"/>
      <c r="E12" s="23">
        <v>12.96</v>
      </c>
      <c r="F12" s="24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6" t="s">
        <v>41</v>
      </c>
      <c r="D14" s="7" t="s">
        <v>6</v>
      </c>
      <c r="E14" s="7" t="s">
        <v>7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17">
        <f>143456.04+15738.63</f>
        <v>159194.67000000001</v>
      </c>
      <c r="E16" s="6"/>
      <c r="F16" s="17">
        <f>D16+E16</f>
        <v>159194.67000000001</v>
      </c>
    </row>
    <row r="17" spans="2:6" ht="12">
      <c r="B17" s="11" t="s">
        <v>9</v>
      </c>
      <c r="C17" s="11"/>
      <c r="D17" s="17">
        <f>11457.86+135172.46</f>
        <v>146630.32</v>
      </c>
      <c r="E17" s="6"/>
      <c r="F17" s="17">
        <f t="shared" ref="F17:F44" si="0">D17+E17</f>
        <v>146630.32</v>
      </c>
    </row>
    <row r="18" spans="2:6" ht="12" hidden="1">
      <c r="B18" s="11"/>
      <c r="C18" s="11"/>
      <c r="D18" s="17"/>
      <c r="E18" s="6"/>
      <c r="F18" s="17">
        <f t="shared" si="0"/>
        <v>0</v>
      </c>
    </row>
    <row r="19" spans="2:6" ht="12" hidden="1">
      <c r="B19" s="11"/>
      <c r="C19" s="11"/>
      <c r="D19" s="17"/>
      <c r="E19" s="6"/>
      <c r="F19" s="17">
        <f t="shared" si="0"/>
        <v>0</v>
      </c>
    </row>
    <row r="20" spans="2:6" ht="12">
      <c r="B20" s="10" t="s">
        <v>34</v>
      </c>
      <c r="C20" s="10"/>
      <c r="D20" s="17">
        <v>7190.61</v>
      </c>
      <c r="E20" s="6"/>
      <c r="F20" s="17">
        <f t="shared" si="0"/>
        <v>7190.61</v>
      </c>
    </row>
    <row r="21" spans="2:6" ht="24.75" customHeight="1">
      <c r="B21" s="10" t="s">
        <v>20</v>
      </c>
      <c r="C21" s="10"/>
      <c r="D21" s="17">
        <v>5300</v>
      </c>
      <c r="E21" s="6"/>
      <c r="F21" s="17">
        <f t="shared" si="0"/>
        <v>5300</v>
      </c>
    </row>
    <row r="22" spans="2:6" ht="24.75" customHeight="1">
      <c r="B22" s="10" t="s">
        <v>37</v>
      </c>
      <c r="C22" s="10"/>
      <c r="D22" s="18">
        <f>D17+D20+D21</f>
        <v>159120.93</v>
      </c>
      <c r="E22" s="6"/>
      <c r="F22" s="17">
        <f t="shared" si="0"/>
        <v>159120.93</v>
      </c>
    </row>
    <row r="23" spans="2:6" ht="12">
      <c r="B23" s="11" t="s">
        <v>10</v>
      </c>
      <c r="C23" s="11"/>
      <c r="D23" s="18">
        <f>D24+D25+D26+D27+D33+D30+D31+D37+D38+D39+D40+D32</f>
        <v>319540.46000000002</v>
      </c>
      <c r="E23" s="6">
        <f>SUM(E24:E26)</f>
        <v>0</v>
      </c>
      <c r="F23" s="17">
        <f t="shared" si="0"/>
        <v>319540.46000000002</v>
      </c>
    </row>
    <row r="24" spans="2:6" ht="15.75" customHeight="1">
      <c r="B24" s="13" t="s">
        <v>27</v>
      </c>
      <c r="C24" s="13"/>
      <c r="D24" s="17">
        <v>10870.59</v>
      </c>
      <c r="E24" s="6"/>
      <c r="F24" s="17">
        <f t="shared" si="0"/>
        <v>10870.59</v>
      </c>
    </row>
    <row r="25" spans="2:6" ht="12">
      <c r="B25" s="13" t="s">
        <v>23</v>
      </c>
      <c r="C25" s="13"/>
      <c r="D25" s="17">
        <v>0</v>
      </c>
      <c r="E25" s="6"/>
      <c r="F25" s="17">
        <f t="shared" si="0"/>
        <v>0</v>
      </c>
    </row>
    <row r="26" spans="2:6" ht="12">
      <c r="B26" s="12" t="s">
        <v>11</v>
      </c>
      <c r="C26" s="12"/>
      <c r="D26" s="17">
        <v>0</v>
      </c>
      <c r="E26" s="6"/>
      <c r="F26" s="17">
        <f t="shared" si="0"/>
        <v>0</v>
      </c>
    </row>
    <row r="27" spans="2:6" ht="37.5" customHeight="1">
      <c r="B27" s="10" t="s">
        <v>18</v>
      </c>
      <c r="C27" s="10"/>
      <c r="D27" s="18">
        <f>D28+D29</f>
        <v>65970.09</v>
      </c>
      <c r="E27" s="6">
        <f>SUM(E28:E29)</f>
        <v>0</v>
      </c>
      <c r="F27" s="17">
        <f t="shared" si="0"/>
        <v>65970.09</v>
      </c>
    </row>
    <row r="28" spans="2:6" ht="24">
      <c r="B28" s="13" t="s">
        <v>14</v>
      </c>
      <c r="C28" s="13"/>
      <c r="D28" s="17">
        <f>37262</f>
        <v>37262</v>
      </c>
      <c r="E28" s="6"/>
      <c r="F28" s="17">
        <f t="shared" si="0"/>
        <v>37262</v>
      </c>
    </row>
    <row r="29" spans="2:6" ht="24">
      <c r="B29" s="13" t="s">
        <v>15</v>
      </c>
      <c r="C29" s="13"/>
      <c r="D29" s="17">
        <v>28708.09</v>
      </c>
      <c r="E29" s="6"/>
      <c r="F29" s="17">
        <f t="shared" si="0"/>
        <v>28708.09</v>
      </c>
    </row>
    <row r="30" spans="2:6" ht="12">
      <c r="B30" s="11" t="s">
        <v>12</v>
      </c>
      <c r="C30" s="11"/>
      <c r="D30" s="17">
        <v>8363.33</v>
      </c>
      <c r="E30" s="6"/>
      <c r="F30" s="17">
        <f t="shared" si="0"/>
        <v>8363.33</v>
      </c>
    </row>
    <row r="31" spans="2:6" ht="12">
      <c r="B31" s="11" t="s">
        <v>30</v>
      </c>
      <c r="C31" s="11"/>
      <c r="D31" s="17">
        <f>1033.63+5167.64+691.78+387.03</f>
        <v>7280.08</v>
      </c>
      <c r="E31" s="6"/>
      <c r="F31" s="17">
        <f t="shared" si="0"/>
        <v>7280.08</v>
      </c>
    </row>
    <row r="32" spans="2:6" ht="12">
      <c r="B32" s="11" t="s">
        <v>55</v>
      </c>
      <c r="C32" s="11"/>
      <c r="D32" s="17">
        <v>0</v>
      </c>
      <c r="E32" s="6"/>
      <c r="F32" s="17"/>
    </row>
    <row r="33" spans="2:6" ht="12">
      <c r="B33" s="11" t="s">
        <v>33</v>
      </c>
      <c r="C33" s="11"/>
      <c r="D33" s="18">
        <f>D34+D35+D36</f>
        <v>199915.57</v>
      </c>
      <c r="E33" s="6"/>
      <c r="F33" s="17">
        <f t="shared" si="0"/>
        <v>199915.57</v>
      </c>
    </row>
    <row r="34" spans="2:6" ht="12">
      <c r="B34" s="12" t="s">
        <v>13</v>
      </c>
      <c r="C34" s="12"/>
      <c r="D34" s="17">
        <v>100313.46</v>
      </c>
      <c r="E34" s="6"/>
      <c r="F34" s="17">
        <f t="shared" si="0"/>
        <v>100313.46</v>
      </c>
    </row>
    <row r="35" spans="2:6" ht="24" customHeight="1">
      <c r="B35" s="13" t="s">
        <v>25</v>
      </c>
      <c r="C35" s="13"/>
      <c r="D35" s="17">
        <v>54100</v>
      </c>
      <c r="E35" s="6"/>
      <c r="F35" s="17">
        <f t="shared" si="0"/>
        <v>54100</v>
      </c>
    </row>
    <row r="36" spans="2:6" ht="23.25" customHeight="1">
      <c r="B36" s="13" t="s">
        <v>16</v>
      </c>
      <c r="C36" s="13"/>
      <c r="D36" s="17">
        <f>16828+28674.11</f>
        <v>45502.11</v>
      </c>
      <c r="E36" s="6"/>
      <c r="F36" s="17">
        <f t="shared" si="0"/>
        <v>45502.11</v>
      </c>
    </row>
    <row r="37" spans="2:6" ht="15.75" customHeight="1">
      <c r="B37" s="11" t="s">
        <v>22</v>
      </c>
      <c r="C37" s="11"/>
      <c r="D37" s="17">
        <v>961.6</v>
      </c>
      <c r="E37" s="6"/>
      <c r="F37" s="17">
        <f t="shared" si="0"/>
        <v>961.6</v>
      </c>
    </row>
    <row r="38" spans="2:6" ht="12">
      <c r="B38" s="10" t="s">
        <v>26</v>
      </c>
      <c r="C38" s="10"/>
      <c r="D38" s="17">
        <v>23879.200000000001</v>
      </c>
      <c r="E38" s="6"/>
      <c r="F38" s="17">
        <f t="shared" si="0"/>
        <v>23879.200000000001</v>
      </c>
    </row>
    <row r="39" spans="2:6" ht="12">
      <c r="B39" s="10" t="s">
        <v>28</v>
      </c>
      <c r="C39" s="10"/>
      <c r="D39" s="17">
        <v>1700</v>
      </c>
      <c r="E39" s="6"/>
      <c r="F39" s="17">
        <f t="shared" si="0"/>
        <v>1700</v>
      </c>
    </row>
    <row r="40" spans="2:6" ht="11.25" customHeight="1">
      <c r="B40" s="10" t="s">
        <v>29</v>
      </c>
      <c r="C40" s="10"/>
      <c r="D40" s="17">
        <v>600</v>
      </c>
      <c r="E40" s="15"/>
      <c r="F40" s="17">
        <f t="shared" si="0"/>
        <v>600</v>
      </c>
    </row>
    <row r="41" spans="2:6" ht="12">
      <c r="B41" s="11" t="s">
        <v>40</v>
      </c>
      <c r="C41" s="11"/>
      <c r="D41" s="18">
        <f>D22-D23</f>
        <v>-160419.53000000003</v>
      </c>
      <c r="E41" s="6"/>
      <c r="F41" s="17">
        <f t="shared" si="0"/>
        <v>-160419.53000000003</v>
      </c>
    </row>
    <row r="42" spans="2:6" ht="12">
      <c r="B42" s="11" t="s">
        <v>46</v>
      </c>
      <c r="C42" s="19">
        <f>'1 квартал'!D42</f>
        <v>-28414.200000000041</v>
      </c>
      <c r="D42" s="18">
        <f>D41+C42</f>
        <v>-188833.73000000007</v>
      </c>
      <c r="E42" s="6"/>
      <c r="F42" s="17">
        <f t="shared" si="0"/>
        <v>-188833.73000000007</v>
      </c>
    </row>
    <row r="43" spans="2:6" ht="12">
      <c r="B43" s="11" t="s">
        <v>31</v>
      </c>
      <c r="C43" s="19">
        <f>'1 квартал'!D43</f>
        <v>18400.280000000013</v>
      </c>
      <c r="D43" s="17">
        <f>D16-D17+C43</f>
        <v>30964.630000000019</v>
      </c>
      <c r="E43" s="6"/>
      <c r="F43" s="17">
        <f t="shared" si="0"/>
        <v>30964.630000000019</v>
      </c>
    </row>
    <row r="44" spans="2:6" ht="12">
      <c r="B44" s="11" t="s">
        <v>32</v>
      </c>
      <c r="C44" s="19">
        <f>'1 квартал'!D44</f>
        <v>68544.990000000005</v>
      </c>
      <c r="D44" s="17">
        <v>97509.759999999995</v>
      </c>
      <c r="E44" s="6"/>
      <c r="F44" s="17">
        <f t="shared" si="0"/>
        <v>97509.759999999995</v>
      </c>
    </row>
    <row r="45" spans="2:6" ht="60">
      <c r="B45" s="14" t="s">
        <v>24</v>
      </c>
      <c r="C45" s="14"/>
    </row>
  </sheetData>
  <mergeCells count="16">
    <mergeCell ref="F1:F3"/>
    <mergeCell ref="B4:F4"/>
    <mergeCell ref="B6:D6"/>
    <mergeCell ref="E6:F6"/>
    <mergeCell ref="B7:D7"/>
    <mergeCell ref="E7:F7"/>
    <mergeCell ref="B11:D11"/>
    <mergeCell ref="E11:F11"/>
    <mergeCell ref="B12:D12"/>
    <mergeCell ref="E12:F12"/>
    <mergeCell ref="B8:D8"/>
    <mergeCell ref="E8:F8"/>
    <mergeCell ref="B9:D9"/>
    <mergeCell ref="E9:F9"/>
    <mergeCell ref="B10:D10"/>
    <mergeCell ref="E10:F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5"/>
  <sheetViews>
    <sheetView tabSelected="1" topLeftCell="A17" zoomScale="130" zoomScaleNormal="130" workbookViewId="0">
      <selection activeCell="D25" sqref="D25"/>
    </sheetView>
  </sheetViews>
  <sheetFormatPr defaultRowHeight="11.25"/>
  <cols>
    <col min="1" max="1" width="1.28515625" style="4" customWidth="1"/>
    <col min="2" max="2" width="41.7109375" style="4" customWidth="1"/>
    <col min="3" max="3" width="17.57031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8"/>
      <c r="G1" s="5"/>
      <c r="H1" s="5"/>
    </row>
    <row r="2" spans="2:9" ht="0.75" hidden="1" customHeight="1">
      <c r="B2" s="5"/>
      <c r="C2" s="5"/>
      <c r="D2" s="5"/>
      <c r="E2" s="5"/>
      <c r="F2" s="29"/>
      <c r="G2" s="5"/>
      <c r="H2" s="5"/>
      <c r="I2" s="5"/>
    </row>
    <row r="3" spans="2:9" ht="24.75" hidden="1" customHeight="1">
      <c r="B3" s="5"/>
      <c r="C3" s="5"/>
      <c r="D3" s="5"/>
      <c r="E3" s="5"/>
      <c r="F3" s="29"/>
      <c r="G3" s="5"/>
      <c r="H3" s="5"/>
      <c r="I3" s="5"/>
    </row>
    <row r="4" spans="2:9" ht="45" customHeight="1">
      <c r="B4" s="30" t="s">
        <v>43</v>
      </c>
      <c r="C4" s="30"/>
      <c r="D4" s="31"/>
      <c r="E4" s="31"/>
      <c r="F4" s="31"/>
      <c r="G4" s="5"/>
      <c r="H4" s="5"/>
      <c r="I4" s="5"/>
    </row>
    <row r="5" spans="2:9" ht="4.5" customHeight="1" thickBot="1"/>
    <row r="6" spans="2:9" ht="12">
      <c r="B6" s="37" t="s">
        <v>0</v>
      </c>
      <c r="C6" s="38"/>
      <c r="D6" s="39"/>
      <c r="E6" s="35" t="s">
        <v>19</v>
      </c>
      <c r="F6" s="36"/>
    </row>
    <row r="7" spans="2:9" ht="12">
      <c r="B7" s="32" t="s">
        <v>1</v>
      </c>
      <c r="C7" s="33"/>
      <c r="D7" s="34"/>
      <c r="E7" s="21">
        <v>3445.6</v>
      </c>
      <c r="F7" s="22"/>
    </row>
    <row r="8" spans="2:9" ht="11.25" customHeight="1">
      <c r="B8" s="32" t="s">
        <v>2</v>
      </c>
      <c r="C8" s="33"/>
      <c r="D8" s="34"/>
      <c r="E8" s="21">
        <v>303.60000000000002</v>
      </c>
      <c r="F8" s="22"/>
    </row>
    <row r="9" spans="2:9" ht="11.25" customHeight="1">
      <c r="B9" s="32" t="s">
        <v>3</v>
      </c>
      <c r="C9" s="33"/>
      <c r="D9" s="34"/>
      <c r="E9" s="21">
        <v>536.1</v>
      </c>
      <c r="F9" s="22"/>
    </row>
    <row r="10" spans="2:9" ht="12">
      <c r="B10" s="32" t="s">
        <v>4</v>
      </c>
      <c r="C10" s="33"/>
      <c r="D10" s="34"/>
      <c r="E10" s="21">
        <v>2101.3000000000002</v>
      </c>
      <c r="F10" s="22"/>
    </row>
    <row r="11" spans="2:9" ht="12">
      <c r="B11" s="32" t="s">
        <v>21</v>
      </c>
      <c r="C11" s="33"/>
      <c r="D11" s="34"/>
      <c r="E11" s="21">
        <v>148</v>
      </c>
      <c r="F11" s="22"/>
    </row>
    <row r="12" spans="2:9" ht="25.5" customHeight="1" thickBot="1">
      <c r="B12" s="25" t="s">
        <v>5</v>
      </c>
      <c r="C12" s="26"/>
      <c r="D12" s="27"/>
      <c r="E12" s="23">
        <v>12.96</v>
      </c>
      <c r="F12" s="24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6" t="s">
        <v>44</v>
      </c>
      <c r="D14" s="7" t="s">
        <v>6</v>
      </c>
      <c r="E14" s="7" t="s">
        <v>7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17">
        <f>143473.02+10492.42+1211.1</f>
        <v>155176.54</v>
      </c>
      <c r="E16" s="6"/>
      <c r="F16" s="17">
        <f>D16+E16</f>
        <v>155176.54</v>
      </c>
    </row>
    <row r="17" spans="2:6" ht="12">
      <c r="B17" s="11" t="s">
        <v>9</v>
      </c>
      <c r="C17" s="11"/>
      <c r="D17" s="17">
        <f>13492.42+152039.47</f>
        <v>165531.89000000001</v>
      </c>
      <c r="E17" s="6"/>
      <c r="F17" s="17">
        <f t="shared" ref="F17:F44" si="0">D17+E17</f>
        <v>165531.89000000001</v>
      </c>
    </row>
    <row r="18" spans="2:6" ht="12" hidden="1">
      <c r="B18" s="11"/>
      <c r="C18" s="11"/>
      <c r="D18" s="17"/>
      <c r="E18" s="6"/>
      <c r="F18" s="17">
        <f t="shared" si="0"/>
        <v>0</v>
      </c>
    </row>
    <row r="19" spans="2:6" ht="12" hidden="1">
      <c r="B19" s="11"/>
      <c r="C19" s="11"/>
      <c r="D19" s="17"/>
      <c r="E19" s="6"/>
      <c r="F19" s="17">
        <f t="shared" si="0"/>
        <v>0</v>
      </c>
    </row>
    <row r="20" spans="2:6" ht="12">
      <c r="B20" s="10" t="s">
        <v>34</v>
      </c>
      <c r="C20" s="10"/>
      <c r="D20" s="17">
        <v>6647.89</v>
      </c>
      <c r="E20" s="6"/>
      <c r="F20" s="17">
        <f t="shared" si="0"/>
        <v>6647.89</v>
      </c>
    </row>
    <row r="21" spans="2:6" ht="24.75" customHeight="1">
      <c r="B21" s="10" t="s">
        <v>20</v>
      </c>
      <c r="C21" s="10"/>
      <c r="D21" s="17">
        <v>5040</v>
      </c>
      <c r="E21" s="6"/>
      <c r="F21" s="17">
        <f t="shared" si="0"/>
        <v>5040</v>
      </c>
    </row>
    <row r="22" spans="2:6" ht="24.75" customHeight="1">
      <c r="B22" s="10" t="s">
        <v>37</v>
      </c>
      <c r="C22" s="10"/>
      <c r="D22" s="18">
        <f>D17+D20+D21</f>
        <v>177219.78000000003</v>
      </c>
      <c r="E22" s="6"/>
      <c r="F22" s="17">
        <f t="shared" si="0"/>
        <v>177219.78000000003</v>
      </c>
    </row>
    <row r="23" spans="2:6" ht="12">
      <c r="B23" s="11" t="s">
        <v>10</v>
      </c>
      <c r="C23" s="11"/>
      <c r="D23" s="18">
        <f>D24+D25+D26+D27+D33+D30+D31+D37+D38+D39+D40+D32</f>
        <v>178856.71000000002</v>
      </c>
      <c r="E23" s="6">
        <f>SUM(E24:E26)</f>
        <v>0</v>
      </c>
      <c r="F23" s="17">
        <f t="shared" si="0"/>
        <v>178856.71000000002</v>
      </c>
    </row>
    <row r="24" spans="2:6" ht="15.75" customHeight="1">
      <c r="B24" s="13" t="s">
        <v>27</v>
      </c>
      <c r="C24" s="13"/>
      <c r="D24" s="17">
        <v>11794.59</v>
      </c>
      <c r="E24" s="6"/>
      <c r="F24" s="17">
        <f t="shared" si="0"/>
        <v>11794.59</v>
      </c>
    </row>
    <row r="25" spans="2:6" ht="12">
      <c r="B25" s="13" t="s">
        <v>23</v>
      </c>
      <c r="C25" s="13"/>
      <c r="D25" s="17">
        <v>0</v>
      </c>
      <c r="E25" s="6"/>
      <c r="F25" s="17">
        <f t="shared" si="0"/>
        <v>0</v>
      </c>
    </row>
    <row r="26" spans="2:6" ht="12">
      <c r="B26" s="12" t="s">
        <v>11</v>
      </c>
      <c r="C26" s="12"/>
      <c r="D26" s="17">
        <v>0</v>
      </c>
      <c r="E26" s="6"/>
      <c r="F26" s="17">
        <f t="shared" si="0"/>
        <v>0</v>
      </c>
    </row>
    <row r="27" spans="2:6" ht="37.5" customHeight="1">
      <c r="B27" s="10" t="s">
        <v>18</v>
      </c>
      <c r="C27" s="10"/>
      <c r="D27" s="18">
        <f>D28+D29</f>
        <v>68310.429999999993</v>
      </c>
      <c r="E27" s="6">
        <f>SUM(E28:E29)</f>
        <v>0</v>
      </c>
      <c r="F27" s="17">
        <f t="shared" si="0"/>
        <v>68310.429999999993</v>
      </c>
    </row>
    <row r="28" spans="2:6" ht="24">
      <c r="B28" s="13" t="s">
        <v>14</v>
      </c>
      <c r="C28" s="13"/>
      <c r="D28" s="17">
        <v>46674.43</v>
      </c>
      <c r="E28" s="6"/>
      <c r="F28" s="17">
        <f t="shared" si="0"/>
        <v>46674.43</v>
      </c>
    </row>
    <row r="29" spans="2:6" ht="24">
      <c r="B29" s="13" t="s">
        <v>15</v>
      </c>
      <c r="C29" s="13"/>
      <c r="D29" s="17">
        <v>21636</v>
      </c>
      <c r="E29" s="6"/>
      <c r="F29" s="17">
        <f t="shared" si="0"/>
        <v>21636</v>
      </c>
    </row>
    <row r="30" spans="2:6" ht="12">
      <c r="B30" s="11" t="s">
        <v>12</v>
      </c>
      <c r="C30" s="11"/>
      <c r="D30" s="17">
        <v>9090.7199999999993</v>
      </c>
      <c r="E30" s="6"/>
      <c r="F30" s="17">
        <f t="shared" si="0"/>
        <v>9090.7199999999993</v>
      </c>
    </row>
    <row r="31" spans="2:6" ht="12">
      <c r="B31" s="11" t="s">
        <v>30</v>
      </c>
      <c r="C31" s="11"/>
      <c r="D31" s="17">
        <f>1256.11+601.92+10687.51-233.54-696.24</f>
        <v>11615.76</v>
      </c>
      <c r="E31" s="6"/>
      <c r="F31" s="17">
        <f t="shared" si="0"/>
        <v>11615.76</v>
      </c>
    </row>
    <row r="32" spans="2:6" ht="12">
      <c r="B32" s="11" t="s">
        <v>55</v>
      </c>
      <c r="C32" s="11"/>
      <c r="D32" s="17">
        <v>0</v>
      </c>
      <c r="E32" s="6"/>
      <c r="F32" s="17"/>
    </row>
    <row r="33" spans="2:6" ht="12">
      <c r="B33" s="11" t="s">
        <v>33</v>
      </c>
      <c r="C33" s="11"/>
      <c r="D33" s="18">
        <f>D34+D35+D36</f>
        <v>51607.130000000005</v>
      </c>
      <c r="E33" s="6"/>
      <c r="F33" s="17">
        <f t="shared" si="0"/>
        <v>51607.130000000005</v>
      </c>
    </row>
    <row r="34" spans="2:6" ht="12">
      <c r="B34" s="12" t="s">
        <v>13</v>
      </c>
      <c r="C34" s="12"/>
      <c r="D34" s="17">
        <f>0</f>
        <v>0</v>
      </c>
      <c r="E34" s="6"/>
      <c r="F34" s="17">
        <f t="shared" si="0"/>
        <v>0</v>
      </c>
    </row>
    <row r="35" spans="2:6" ht="24" customHeight="1">
      <c r="B35" s="13" t="s">
        <v>25</v>
      </c>
      <c r="C35" s="13"/>
      <c r="D35" s="17">
        <f>16000+7454</f>
        <v>23454</v>
      </c>
      <c r="E35" s="6"/>
      <c r="F35" s="17">
        <f t="shared" si="0"/>
        <v>23454</v>
      </c>
    </row>
    <row r="36" spans="2:6" ht="23.25" customHeight="1">
      <c r="B36" s="13" t="s">
        <v>16</v>
      </c>
      <c r="C36" s="13"/>
      <c r="D36" s="17">
        <v>28153.13</v>
      </c>
      <c r="E36" s="6"/>
      <c r="F36" s="17">
        <f t="shared" si="0"/>
        <v>28153.13</v>
      </c>
    </row>
    <row r="37" spans="2:6" ht="15.75" customHeight="1">
      <c r="B37" s="11" t="s">
        <v>22</v>
      </c>
      <c r="C37" s="11"/>
      <c r="D37" s="17">
        <f>961.6</f>
        <v>961.6</v>
      </c>
      <c r="E37" s="6"/>
      <c r="F37" s="17">
        <f t="shared" si="0"/>
        <v>961.6</v>
      </c>
    </row>
    <row r="38" spans="2:6" ht="12">
      <c r="B38" s="10" t="s">
        <v>26</v>
      </c>
      <c r="C38" s="10"/>
      <c r="D38" s="17">
        <v>23276.48</v>
      </c>
      <c r="E38" s="6"/>
      <c r="F38" s="17">
        <f t="shared" si="0"/>
        <v>23276.48</v>
      </c>
    </row>
    <row r="39" spans="2:6" ht="12">
      <c r="B39" s="10" t="s">
        <v>28</v>
      </c>
      <c r="C39" s="10"/>
      <c r="D39" s="17">
        <v>1650</v>
      </c>
      <c r="E39" s="6"/>
      <c r="F39" s="17">
        <f t="shared" si="0"/>
        <v>1650</v>
      </c>
    </row>
    <row r="40" spans="2:6" ht="11.25" customHeight="1">
      <c r="B40" s="10" t="s">
        <v>29</v>
      </c>
      <c r="C40" s="10"/>
      <c r="D40" s="17">
        <v>550</v>
      </c>
      <c r="E40" s="15"/>
      <c r="F40" s="17">
        <f t="shared" si="0"/>
        <v>550</v>
      </c>
    </row>
    <row r="41" spans="2:6" ht="12">
      <c r="B41" s="11" t="s">
        <v>45</v>
      </c>
      <c r="C41" s="11"/>
      <c r="D41" s="18">
        <f>D22-D23</f>
        <v>-1636.929999999993</v>
      </c>
      <c r="E41" s="6"/>
      <c r="F41" s="17">
        <f t="shared" si="0"/>
        <v>-1636.929999999993</v>
      </c>
    </row>
    <row r="42" spans="2:6" ht="12">
      <c r="B42" s="11" t="s">
        <v>48</v>
      </c>
      <c r="C42" s="19">
        <f>'2 квартал'!D42</f>
        <v>-188833.73000000007</v>
      </c>
      <c r="D42" s="17">
        <f>D41+C42</f>
        <v>-190470.66000000006</v>
      </c>
      <c r="E42" s="6"/>
      <c r="F42" s="17">
        <f t="shared" si="0"/>
        <v>-190470.66000000006</v>
      </c>
    </row>
    <row r="43" spans="2:6" ht="12">
      <c r="B43" s="11" t="s">
        <v>31</v>
      </c>
      <c r="C43" s="19">
        <f>'2 квартал'!D43</f>
        <v>30964.630000000019</v>
      </c>
      <c r="D43" s="17">
        <f>D16-D17+C43</f>
        <v>20609.280000000013</v>
      </c>
      <c r="E43" s="6"/>
      <c r="F43" s="17">
        <f t="shared" si="0"/>
        <v>20609.280000000013</v>
      </c>
    </row>
    <row r="44" spans="2:6" ht="12">
      <c r="B44" s="11" t="s">
        <v>32</v>
      </c>
      <c r="C44" s="19">
        <f>'2 квартал'!D44</f>
        <v>97509.759999999995</v>
      </c>
      <c r="D44" s="17">
        <v>101490.56</v>
      </c>
      <c r="E44" s="6"/>
      <c r="F44" s="17">
        <f t="shared" si="0"/>
        <v>101490.56</v>
      </c>
    </row>
    <row r="45" spans="2:6" ht="60">
      <c r="B45" s="14" t="s">
        <v>24</v>
      </c>
      <c r="C45" s="14"/>
    </row>
  </sheetData>
  <mergeCells count="16">
    <mergeCell ref="F1:F3"/>
    <mergeCell ref="B4:F4"/>
    <mergeCell ref="B6:D6"/>
    <mergeCell ref="E6:F6"/>
    <mergeCell ref="B7:D7"/>
    <mergeCell ref="E7:F7"/>
    <mergeCell ref="B11:D11"/>
    <mergeCell ref="E11:F11"/>
    <mergeCell ref="B12:D12"/>
    <mergeCell ref="E12:F12"/>
    <mergeCell ref="B8:D8"/>
    <mergeCell ref="E8:F8"/>
    <mergeCell ref="B9:D9"/>
    <mergeCell ref="E9:F9"/>
    <mergeCell ref="B10:D10"/>
    <mergeCell ref="E10:F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5"/>
  <sheetViews>
    <sheetView topLeftCell="A20" zoomScale="130" zoomScaleNormal="130" workbookViewId="0">
      <selection activeCell="D24" sqref="D24"/>
    </sheetView>
  </sheetViews>
  <sheetFormatPr defaultRowHeight="11.25"/>
  <cols>
    <col min="1" max="1" width="1.28515625" style="4" customWidth="1"/>
    <col min="2" max="2" width="41.7109375" style="4" customWidth="1"/>
    <col min="3" max="3" width="17.57031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8"/>
      <c r="G1" s="5"/>
      <c r="H1" s="5"/>
    </row>
    <row r="2" spans="2:9" ht="0.75" hidden="1" customHeight="1">
      <c r="B2" s="5"/>
      <c r="C2" s="5"/>
      <c r="D2" s="5"/>
      <c r="E2" s="5"/>
      <c r="F2" s="29"/>
      <c r="G2" s="5"/>
      <c r="H2" s="5"/>
      <c r="I2" s="5"/>
    </row>
    <row r="3" spans="2:9" ht="24.75" hidden="1" customHeight="1">
      <c r="B3" s="5"/>
      <c r="C3" s="5"/>
      <c r="D3" s="5"/>
      <c r="E3" s="5"/>
      <c r="F3" s="29"/>
      <c r="G3" s="5"/>
      <c r="H3" s="5"/>
      <c r="I3" s="5"/>
    </row>
    <row r="4" spans="2:9" ht="45" customHeight="1">
      <c r="B4" s="30" t="s">
        <v>50</v>
      </c>
      <c r="C4" s="30"/>
      <c r="D4" s="31"/>
      <c r="E4" s="31"/>
      <c r="F4" s="31"/>
      <c r="G4" s="5"/>
      <c r="H4" s="5"/>
      <c r="I4" s="5"/>
    </row>
    <row r="5" spans="2:9" ht="4.5" customHeight="1" thickBot="1"/>
    <row r="6" spans="2:9" ht="12">
      <c r="B6" s="37" t="s">
        <v>0</v>
      </c>
      <c r="C6" s="38"/>
      <c r="D6" s="39"/>
      <c r="E6" s="35" t="s">
        <v>19</v>
      </c>
      <c r="F6" s="36"/>
    </row>
    <row r="7" spans="2:9" ht="12">
      <c r="B7" s="32" t="s">
        <v>1</v>
      </c>
      <c r="C7" s="33"/>
      <c r="D7" s="34"/>
      <c r="E7" s="21">
        <v>3445.6</v>
      </c>
      <c r="F7" s="22"/>
    </row>
    <row r="8" spans="2:9" ht="11.25" customHeight="1">
      <c r="B8" s="32" t="s">
        <v>2</v>
      </c>
      <c r="C8" s="33"/>
      <c r="D8" s="34"/>
      <c r="E8" s="21">
        <v>303.60000000000002</v>
      </c>
      <c r="F8" s="22"/>
    </row>
    <row r="9" spans="2:9" ht="11.25" customHeight="1">
      <c r="B9" s="32" t="s">
        <v>3</v>
      </c>
      <c r="C9" s="33"/>
      <c r="D9" s="34"/>
      <c r="E9" s="21">
        <v>536.1</v>
      </c>
      <c r="F9" s="22"/>
    </row>
    <row r="10" spans="2:9" ht="12">
      <c r="B10" s="32" t="s">
        <v>4</v>
      </c>
      <c r="C10" s="33"/>
      <c r="D10" s="34"/>
      <c r="E10" s="21">
        <v>2101.3000000000002</v>
      </c>
      <c r="F10" s="22"/>
    </row>
    <row r="11" spans="2:9" ht="12">
      <c r="B11" s="32" t="s">
        <v>21</v>
      </c>
      <c r="C11" s="33"/>
      <c r="D11" s="34"/>
      <c r="E11" s="21">
        <v>148</v>
      </c>
      <c r="F11" s="22"/>
    </row>
    <row r="12" spans="2:9" ht="25.5" customHeight="1" thickBot="1">
      <c r="B12" s="25" t="s">
        <v>5</v>
      </c>
      <c r="C12" s="26"/>
      <c r="D12" s="27"/>
      <c r="E12" s="23">
        <v>12.96</v>
      </c>
      <c r="F12" s="24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6" t="s">
        <v>49</v>
      </c>
      <c r="D14" s="7" t="s">
        <v>6</v>
      </c>
      <c r="E14" s="7" t="s">
        <v>7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17"/>
      <c r="E16" s="6"/>
      <c r="F16" s="17">
        <f>D16+E16</f>
        <v>0</v>
      </c>
    </row>
    <row r="17" spans="2:6" ht="12">
      <c r="B17" s="11" t="s">
        <v>9</v>
      </c>
      <c r="C17" s="11"/>
      <c r="D17" s="17"/>
      <c r="E17" s="6"/>
      <c r="F17" s="17">
        <f t="shared" ref="F17:F44" si="0">D17+E17</f>
        <v>0</v>
      </c>
    </row>
    <row r="18" spans="2:6" ht="12" hidden="1">
      <c r="B18" s="11"/>
      <c r="C18" s="11"/>
      <c r="D18" s="17"/>
      <c r="E18" s="6"/>
      <c r="F18" s="17">
        <f t="shared" si="0"/>
        <v>0</v>
      </c>
    </row>
    <row r="19" spans="2:6" ht="12" hidden="1">
      <c r="B19" s="11"/>
      <c r="C19" s="11"/>
      <c r="D19" s="17"/>
      <c r="E19" s="6"/>
      <c r="F19" s="17">
        <f t="shared" si="0"/>
        <v>0</v>
      </c>
    </row>
    <row r="20" spans="2:6" ht="12">
      <c r="B20" s="10" t="s">
        <v>34</v>
      </c>
      <c r="C20" s="10"/>
      <c r="D20" s="17"/>
      <c r="E20" s="6"/>
      <c r="F20" s="17">
        <f t="shared" si="0"/>
        <v>0</v>
      </c>
    </row>
    <row r="21" spans="2:6" ht="24.75" customHeight="1">
      <c r="B21" s="10" t="s">
        <v>20</v>
      </c>
      <c r="C21" s="10"/>
      <c r="D21" s="17"/>
      <c r="E21" s="6"/>
      <c r="F21" s="17">
        <f t="shared" si="0"/>
        <v>0</v>
      </c>
    </row>
    <row r="22" spans="2:6" ht="24.75" customHeight="1">
      <c r="B22" s="10" t="s">
        <v>37</v>
      </c>
      <c r="C22" s="10"/>
      <c r="D22" s="18">
        <f>D17+D20+D21</f>
        <v>0</v>
      </c>
      <c r="E22" s="6"/>
      <c r="F22" s="17">
        <f t="shared" si="0"/>
        <v>0</v>
      </c>
    </row>
    <row r="23" spans="2:6" ht="12">
      <c r="B23" s="11" t="s">
        <v>10</v>
      </c>
      <c r="C23" s="11"/>
      <c r="D23" s="18">
        <f>D24+D25+D26+D27+D33+D30+D31+D37+D38+D39+D40+D32</f>
        <v>0</v>
      </c>
      <c r="E23" s="6">
        <f>SUM(E24:E26)</f>
        <v>0</v>
      </c>
      <c r="F23" s="17">
        <f t="shared" si="0"/>
        <v>0</v>
      </c>
    </row>
    <row r="24" spans="2:6" ht="15.75" customHeight="1">
      <c r="B24" s="13" t="s">
        <v>27</v>
      </c>
      <c r="C24" s="13"/>
      <c r="D24" s="17"/>
      <c r="E24" s="6"/>
      <c r="F24" s="17">
        <f t="shared" si="0"/>
        <v>0</v>
      </c>
    </row>
    <row r="25" spans="2:6" ht="12">
      <c r="B25" s="13" t="s">
        <v>23</v>
      </c>
      <c r="C25" s="13"/>
      <c r="D25" s="17"/>
      <c r="E25" s="6"/>
      <c r="F25" s="17">
        <f t="shared" si="0"/>
        <v>0</v>
      </c>
    </row>
    <row r="26" spans="2:6" ht="12">
      <c r="B26" s="12" t="s">
        <v>11</v>
      </c>
      <c r="C26" s="12"/>
      <c r="D26" s="17"/>
      <c r="E26" s="6"/>
      <c r="F26" s="17">
        <f t="shared" si="0"/>
        <v>0</v>
      </c>
    </row>
    <row r="27" spans="2:6" ht="37.5" customHeight="1">
      <c r="B27" s="10" t="s">
        <v>18</v>
      </c>
      <c r="C27" s="10"/>
      <c r="D27" s="18">
        <f>D28+D29</f>
        <v>0</v>
      </c>
      <c r="E27" s="6">
        <f>SUM(E28:E29)</f>
        <v>0</v>
      </c>
      <c r="F27" s="17">
        <f t="shared" si="0"/>
        <v>0</v>
      </c>
    </row>
    <row r="28" spans="2:6" ht="24">
      <c r="B28" s="13" t="s">
        <v>14</v>
      </c>
      <c r="C28" s="13"/>
      <c r="D28" s="17"/>
      <c r="E28" s="6"/>
      <c r="F28" s="17">
        <f t="shared" si="0"/>
        <v>0</v>
      </c>
    </row>
    <row r="29" spans="2:6" ht="24">
      <c r="B29" s="13" t="s">
        <v>15</v>
      </c>
      <c r="C29" s="13"/>
      <c r="D29" s="17"/>
      <c r="E29" s="6"/>
      <c r="F29" s="17">
        <f t="shared" si="0"/>
        <v>0</v>
      </c>
    </row>
    <row r="30" spans="2:6" ht="12">
      <c r="B30" s="11" t="s">
        <v>12</v>
      </c>
      <c r="C30" s="11"/>
      <c r="D30" s="17"/>
      <c r="E30" s="6"/>
      <c r="F30" s="17">
        <f t="shared" si="0"/>
        <v>0</v>
      </c>
    </row>
    <row r="31" spans="2:6" ht="12">
      <c r="B31" s="11" t="s">
        <v>30</v>
      </c>
      <c r="C31" s="11"/>
      <c r="D31" s="17"/>
      <c r="E31" s="6"/>
      <c r="F31" s="17">
        <f t="shared" si="0"/>
        <v>0</v>
      </c>
    </row>
    <row r="32" spans="2:6" ht="12">
      <c r="B32" s="11" t="s">
        <v>55</v>
      </c>
      <c r="C32" s="11"/>
      <c r="D32" s="17"/>
      <c r="E32" s="6"/>
      <c r="F32" s="17"/>
    </row>
    <row r="33" spans="2:6" ht="12">
      <c r="B33" s="11" t="s">
        <v>33</v>
      </c>
      <c r="C33" s="11"/>
      <c r="D33" s="18">
        <f>D34+D35+D36</f>
        <v>0</v>
      </c>
      <c r="E33" s="6"/>
      <c r="F33" s="17">
        <f t="shared" si="0"/>
        <v>0</v>
      </c>
    </row>
    <row r="34" spans="2:6" ht="12">
      <c r="B34" s="12" t="s">
        <v>13</v>
      </c>
      <c r="C34" s="12"/>
      <c r="D34" s="17"/>
      <c r="E34" s="6"/>
      <c r="F34" s="17">
        <f t="shared" si="0"/>
        <v>0</v>
      </c>
    </row>
    <row r="35" spans="2:6" ht="24" customHeight="1">
      <c r="B35" s="13" t="s">
        <v>25</v>
      </c>
      <c r="C35" s="13"/>
      <c r="D35" s="17"/>
      <c r="E35" s="6"/>
      <c r="F35" s="17">
        <f t="shared" si="0"/>
        <v>0</v>
      </c>
    </row>
    <row r="36" spans="2:6" ht="23.25" customHeight="1">
      <c r="B36" s="13" t="s">
        <v>16</v>
      </c>
      <c r="C36" s="13"/>
      <c r="D36" s="17"/>
      <c r="E36" s="6"/>
      <c r="F36" s="17">
        <f t="shared" si="0"/>
        <v>0</v>
      </c>
    </row>
    <row r="37" spans="2:6" ht="15.75" customHeight="1">
      <c r="B37" s="11" t="s">
        <v>22</v>
      </c>
      <c r="C37" s="11"/>
      <c r="D37" s="17"/>
      <c r="E37" s="6"/>
      <c r="F37" s="17">
        <f t="shared" si="0"/>
        <v>0</v>
      </c>
    </row>
    <row r="38" spans="2:6" ht="12">
      <c r="B38" s="10" t="s">
        <v>26</v>
      </c>
      <c r="C38" s="10"/>
      <c r="D38" s="17"/>
      <c r="E38" s="6"/>
      <c r="F38" s="17">
        <f t="shared" si="0"/>
        <v>0</v>
      </c>
    </row>
    <row r="39" spans="2:6" ht="12">
      <c r="B39" s="10" t="s">
        <v>28</v>
      </c>
      <c r="C39" s="10"/>
      <c r="D39" s="17"/>
      <c r="E39" s="6"/>
      <c r="F39" s="17">
        <f t="shared" si="0"/>
        <v>0</v>
      </c>
    </row>
    <row r="40" spans="2:6" ht="11.25" customHeight="1">
      <c r="B40" s="10" t="s">
        <v>29</v>
      </c>
      <c r="C40" s="10"/>
      <c r="D40" s="17"/>
      <c r="E40" s="15"/>
      <c r="F40" s="17">
        <f t="shared" si="0"/>
        <v>0</v>
      </c>
    </row>
    <row r="41" spans="2:6" ht="12">
      <c r="B41" s="11" t="s">
        <v>47</v>
      </c>
      <c r="C41" s="11"/>
      <c r="D41" s="18">
        <f>D22-D23</f>
        <v>0</v>
      </c>
      <c r="E41" s="6"/>
      <c r="F41" s="17">
        <f t="shared" si="0"/>
        <v>0</v>
      </c>
    </row>
    <row r="42" spans="2:6" ht="12">
      <c r="B42" s="11" t="s">
        <v>48</v>
      </c>
      <c r="C42" s="19">
        <f>'3 квартал '!D42</f>
        <v>-190470.66000000006</v>
      </c>
      <c r="D42" s="17"/>
      <c r="E42" s="6"/>
      <c r="F42" s="17">
        <f t="shared" si="0"/>
        <v>0</v>
      </c>
    </row>
    <row r="43" spans="2:6" ht="12">
      <c r="B43" s="11" t="s">
        <v>31</v>
      </c>
      <c r="C43" s="19">
        <f>'3 квартал '!D43</f>
        <v>20609.280000000013</v>
      </c>
      <c r="D43" s="17"/>
      <c r="E43" s="6"/>
      <c r="F43" s="17">
        <f t="shared" si="0"/>
        <v>0</v>
      </c>
    </row>
    <row r="44" spans="2:6" ht="12">
      <c r="B44" s="11" t="s">
        <v>32</v>
      </c>
      <c r="C44" s="19">
        <f>'3 квартал '!D44</f>
        <v>101490.56</v>
      </c>
      <c r="D44" s="17"/>
      <c r="E44" s="6"/>
      <c r="F44" s="17">
        <f t="shared" si="0"/>
        <v>0</v>
      </c>
    </row>
    <row r="45" spans="2:6" ht="60">
      <c r="B45" s="14" t="s">
        <v>24</v>
      </c>
      <c r="C45" s="14"/>
    </row>
  </sheetData>
  <mergeCells count="16">
    <mergeCell ref="F1:F3"/>
    <mergeCell ref="B4:F4"/>
    <mergeCell ref="B6:D6"/>
    <mergeCell ref="E6:F6"/>
    <mergeCell ref="B7:D7"/>
    <mergeCell ref="E7:F7"/>
    <mergeCell ref="B11:D11"/>
    <mergeCell ref="E11:F11"/>
    <mergeCell ref="B12:D12"/>
    <mergeCell ref="E12:F12"/>
    <mergeCell ref="B8:D8"/>
    <mergeCell ref="E8:F8"/>
    <mergeCell ref="B9:D9"/>
    <mergeCell ref="E9:F9"/>
    <mergeCell ref="B10:D10"/>
    <mergeCell ref="E10:F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5"/>
  <sheetViews>
    <sheetView topLeftCell="A26" zoomScale="130" zoomScaleNormal="130" workbookViewId="0">
      <selection activeCell="D24" sqref="D24"/>
    </sheetView>
  </sheetViews>
  <sheetFormatPr defaultRowHeight="11.25"/>
  <cols>
    <col min="1" max="1" width="1.28515625" style="4" customWidth="1"/>
    <col min="2" max="2" width="41.7109375" style="4" customWidth="1"/>
    <col min="3" max="3" width="17.57031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8"/>
      <c r="G1" s="5"/>
      <c r="H1" s="5"/>
    </row>
    <row r="2" spans="2:9" ht="0.75" hidden="1" customHeight="1">
      <c r="B2" s="5"/>
      <c r="C2" s="5"/>
      <c r="D2" s="5"/>
      <c r="E2" s="5"/>
      <c r="F2" s="29"/>
      <c r="G2" s="5"/>
      <c r="H2" s="5"/>
      <c r="I2" s="5"/>
    </row>
    <row r="3" spans="2:9" ht="24.75" hidden="1" customHeight="1">
      <c r="B3" s="5"/>
      <c r="C3" s="5"/>
      <c r="D3" s="5"/>
      <c r="E3" s="5"/>
      <c r="F3" s="29"/>
      <c r="G3" s="5"/>
      <c r="H3" s="5"/>
      <c r="I3" s="5"/>
    </row>
    <row r="4" spans="2:9" ht="45" customHeight="1">
      <c r="B4" s="30" t="s">
        <v>54</v>
      </c>
      <c r="C4" s="30"/>
      <c r="D4" s="31"/>
      <c r="E4" s="31"/>
      <c r="F4" s="31"/>
      <c r="G4" s="5"/>
      <c r="H4" s="5"/>
      <c r="I4" s="5"/>
    </row>
    <row r="5" spans="2:9" ht="4.5" customHeight="1" thickBot="1"/>
    <row r="6" spans="2:9" ht="12">
      <c r="B6" s="37" t="s">
        <v>0</v>
      </c>
      <c r="C6" s="38"/>
      <c r="D6" s="39"/>
      <c r="E6" s="35" t="s">
        <v>19</v>
      </c>
      <c r="F6" s="36"/>
    </row>
    <row r="7" spans="2:9" ht="12">
      <c r="B7" s="32" t="s">
        <v>1</v>
      </c>
      <c r="C7" s="33"/>
      <c r="D7" s="34"/>
      <c r="E7" s="21">
        <v>3445.6</v>
      </c>
      <c r="F7" s="22"/>
    </row>
    <row r="8" spans="2:9" ht="11.25" customHeight="1">
      <c r="B8" s="32" t="s">
        <v>2</v>
      </c>
      <c r="C8" s="33"/>
      <c r="D8" s="34"/>
      <c r="E8" s="21">
        <v>303.60000000000002</v>
      </c>
      <c r="F8" s="22"/>
    </row>
    <row r="9" spans="2:9" ht="11.25" customHeight="1">
      <c r="B9" s="32" t="s">
        <v>3</v>
      </c>
      <c r="C9" s="33"/>
      <c r="D9" s="34"/>
      <c r="E9" s="21">
        <v>536.1</v>
      </c>
      <c r="F9" s="22"/>
    </row>
    <row r="10" spans="2:9" ht="12">
      <c r="B10" s="32" t="s">
        <v>4</v>
      </c>
      <c r="C10" s="33"/>
      <c r="D10" s="34"/>
      <c r="E10" s="21">
        <v>2101.3000000000002</v>
      </c>
      <c r="F10" s="22"/>
    </row>
    <row r="11" spans="2:9" ht="12">
      <c r="B11" s="32" t="s">
        <v>21</v>
      </c>
      <c r="C11" s="33"/>
      <c r="D11" s="34"/>
      <c r="E11" s="21">
        <v>148</v>
      </c>
      <c r="F11" s="22"/>
    </row>
    <row r="12" spans="2:9" ht="25.5" customHeight="1" thickBot="1">
      <c r="B12" s="25" t="s">
        <v>5</v>
      </c>
      <c r="C12" s="26"/>
      <c r="D12" s="27"/>
      <c r="E12" s="23">
        <v>12.96</v>
      </c>
      <c r="F12" s="24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16" t="s">
        <v>53</v>
      </c>
      <c r="D14" s="7" t="s">
        <v>6</v>
      </c>
      <c r="E14" s="7" t="s">
        <v>7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17">
        <f>'1 квартал'!D16+'2 квартал'!D16+'3 квартал '!D16+'4 квартал '!D16</f>
        <v>469511.17000000004</v>
      </c>
      <c r="E16" s="6"/>
      <c r="F16" s="17">
        <f>D16+E16</f>
        <v>469511.17000000004</v>
      </c>
    </row>
    <row r="17" spans="2:6" ht="12">
      <c r="B17" s="11" t="s">
        <v>9</v>
      </c>
      <c r="C17" s="11"/>
      <c r="D17" s="17">
        <f>'1 квартал'!D17+'2 квартал'!D17+'3 квартал '!D17+'4 квартал '!D17</f>
        <v>466682.5</v>
      </c>
      <c r="E17" s="6"/>
      <c r="F17" s="17">
        <f t="shared" ref="F17:F44" si="0">D17+E17</f>
        <v>466682.5</v>
      </c>
    </row>
    <row r="18" spans="2:6" ht="12" hidden="1">
      <c r="B18" s="11"/>
      <c r="C18" s="11"/>
      <c r="D18" s="17">
        <f>'1 квартал'!D18+'2 квартал'!D18+'3 квартал '!D18+'4 квартал '!D18</f>
        <v>0</v>
      </c>
      <c r="E18" s="6"/>
      <c r="F18" s="17">
        <f t="shared" si="0"/>
        <v>0</v>
      </c>
    </row>
    <row r="19" spans="2:6" ht="12" hidden="1">
      <c r="B19" s="11"/>
      <c r="C19" s="11"/>
      <c r="D19" s="17">
        <f>'1 квартал'!D19+'2 квартал'!D19+'3 квартал '!D19+'4 квартал '!D19</f>
        <v>0</v>
      </c>
      <c r="E19" s="6"/>
      <c r="F19" s="17">
        <f t="shared" si="0"/>
        <v>0</v>
      </c>
    </row>
    <row r="20" spans="2:6" ht="12">
      <c r="B20" s="10" t="s">
        <v>34</v>
      </c>
      <c r="C20" s="10"/>
      <c r="D20" s="17">
        <f>'1 квартал'!D20+'2 квартал'!D20+'3 квартал '!D20+'4 квартал '!D20</f>
        <v>18406.259999999998</v>
      </c>
      <c r="E20" s="6"/>
      <c r="F20" s="17">
        <f t="shared" si="0"/>
        <v>18406.259999999998</v>
      </c>
    </row>
    <row r="21" spans="2:6" ht="24.75" customHeight="1">
      <c r="B21" s="10" t="s">
        <v>20</v>
      </c>
      <c r="C21" s="10"/>
      <c r="D21" s="17">
        <f>'1 квартал'!D21+'2 квартал'!D21+'3 квартал '!D21+'4 квартал '!D21</f>
        <v>15940</v>
      </c>
      <c r="E21" s="6"/>
      <c r="F21" s="17">
        <f t="shared" si="0"/>
        <v>15940</v>
      </c>
    </row>
    <row r="22" spans="2:6" ht="24.75" customHeight="1">
      <c r="B22" s="10" t="s">
        <v>37</v>
      </c>
      <c r="C22" s="10"/>
      <c r="D22" s="18">
        <f>D17+D20+D21</f>
        <v>501028.76</v>
      </c>
      <c r="E22" s="6"/>
      <c r="F22" s="17">
        <f t="shared" si="0"/>
        <v>501028.76</v>
      </c>
    </row>
    <row r="23" spans="2:6" ht="12">
      <c r="B23" s="11" t="s">
        <v>10</v>
      </c>
      <c r="C23" s="11"/>
      <c r="D23" s="18">
        <f>D24+D25+D26+D27+D33+D30+D31+D37+D38+D39+D40+D32</f>
        <v>695006.70000000007</v>
      </c>
      <c r="E23" s="6">
        <f>SUM(E24:E26)</f>
        <v>0</v>
      </c>
      <c r="F23" s="17">
        <f t="shared" si="0"/>
        <v>695006.70000000007</v>
      </c>
    </row>
    <row r="24" spans="2:6" ht="15.75" customHeight="1">
      <c r="B24" s="13" t="s">
        <v>27</v>
      </c>
      <c r="C24" s="13"/>
      <c r="D24" s="17">
        <f>'1 квартал'!D24+'2 квартал'!D24+'3 квартал '!D24+'4 квартал '!D24</f>
        <v>33535.770000000004</v>
      </c>
      <c r="E24" s="6"/>
      <c r="F24" s="17">
        <f t="shared" si="0"/>
        <v>33535.770000000004</v>
      </c>
    </row>
    <row r="25" spans="2:6" ht="12">
      <c r="B25" s="13" t="s">
        <v>23</v>
      </c>
      <c r="C25" s="13"/>
      <c r="D25" s="17">
        <f>'1 квартал'!D25+'2 квартал'!D25+'3 квартал '!D25+'4 квартал '!D25</f>
        <v>0</v>
      </c>
      <c r="E25" s="6"/>
      <c r="F25" s="17">
        <f t="shared" si="0"/>
        <v>0</v>
      </c>
    </row>
    <row r="26" spans="2:6" ht="12">
      <c r="B26" s="12" t="s">
        <v>11</v>
      </c>
      <c r="C26" s="12"/>
      <c r="D26" s="17">
        <f>'1 квартал'!D26+'2 квартал'!D26+'3 квартал '!D26+'4 квартал '!D26</f>
        <v>0</v>
      </c>
      <c r="E26" s="6"/>
      <c r="F26" s="17">
        <f t="shared" si="0"/>
        <v>0</v>
      </c>
    </row>
    <row r="27" spans="2:6" ht="37.5" customHeight="1">
      <c r="B27" s="10" t="s">
        <v>18</v>
      </c>
      <c r="C27" s="10"/>
      <c r="D27" s="18">
        <f>D28+D29</f>
        <v>190173.52</v>
      </c>
      <c r="E27" s="6">
        <f>SUM(E28:E29)</f>
        <v>0</v>
      </c>
      <c r="F27" s="17">
        <f t="shared" si="0"/>
        <v>190173.52</v>
      </c>
    </row>
    <row r="28" spans="2:6" ht="24">
      <c r="B28" s="13" t="s">
        <v>14</v>
      </c>
      <c r="C28" s="13"/>
      <c r="D28" s="17">
        <f>'1 квартал'!D28+'2 квартал'!D28+'3 квартал '!D28+'4 квартал '!D28</f>
        <v>118193.43</v>
      </c>
      <c r="E28" s="6"/>
      <c r="F28" s="17">
        <f t="shared" si="0"/>
        <v>118193.43</v>
      </c>
    </row>
    <row r="29" spans="2:6" ht="24">
      <c r="B29" s="13" t="s">
        <v>15</v>
      </c>
      <c r="C29" s="13"/>
      <c r="D29" s="17">
        <f>'1 квартал'!D29+'2 квартал'!D29+'3 квартал '!D29+'4 квартал '!D29</f>
        <v>71980.09</v>
      </c>
      <c r="E29" s="6"/>
      <c r="F29" s="17">
        <f t="shared" si="0"/>
        <v>71980.09</v>
      </c>
    </row>
    <row r="30" spans="2:6" ht="12">
      <c r="B30" s="11" t="s">
        <v>12</v>
      </c>
      <c r="C30" s="11"/>
      <c r="D30" s="17">
        <f>'1 квартал'!D30+'2 квартал'!D30+'3 квартал '!D30+'4 квартал '!D30</f>
        <v>26403.919999999998</v>
      </c>
      <c r="E30" s="6"/>
      <c r="F30" s="17">
        <f t="shared" si="0"/>
        <v>26403.919999999998</v>
      </c>
    </row>
    <row r="31" spans="2:6" ht="12">
      <c r="B31" s="11" t="s">
        <v>30</v>
      </c>
      <c r="C31" s="11"/>
      <c r="D31" s="17">
        <f>'1 квартал'!D31+'2 квартал'!D31+'3 квартал '!D31+'4 квартал '!D31</f>
        <v>36192.450000000004</v>
      </c>
      <c r="E31" s="6"/>
      <c r="F31" s="17">
        <f t="shared" si="0"/>
        <v>36192.450000000004</v>
      </c>
    </row>
    <row r="32" spans="2:6" ht="12">
      <c r="B32" s="11" t="s">
        <v>55</v>
      </c>
      <c r="C32" s="11"/>
      <c r="D32" s="17">
        <f>'1 квартал'!D32+'2 квартал'!D32+'3 квартал '!D32+'4 квартал '!D32</f>
        <v>6697.39</v>
      </c>
      <c r="E32" s="6"/>
      <c r="F32" s="17"/>
    </row>
    <row r="33" spans="2:6" ht="12">
      <c r="B33" s="11" t="s">
        <v>33</v>
      </c>
      <c r="C33" s="11"/>
      <c r="D33" s="18">
        <f>D34+D35+D36</f>
        <v>317029.77</v>
      </c>
      <c r="E33" s="6"/>
      <c r="F33" s="17">
        <f t="shared" si="0"/>
        <v>317029.77</v>
      </c>
    </row>
    <row r="34" spans="2:6" ht="12">
      <c r="B34" s="12" t="s">
        <v>13</v>
      </c>
      <c r="C34" s="12"/>
      <c r="D34" s="17">
        <f>'1 квартал'!D34+'2 квартал'!D34+'3 квартал '!D34+'4 квартал '!D34</f>
        <v>113230.86</v>
      </c>
      <c r="E34" s="6"/>
      <c r="F34" s="17">
        <f t="shared" si="0"/>
        <v>113230.86</v>
      </c>
    </row>
    <row r="35" spans="2:6" ht="24" customHeight="1">
      <c r="B35" s="13" t="s">
        <v>25</v>
      </c>
      <c r="C35" s="13"/>
      <c r="D35" s="17">
        <f>'1 квартал'!D35+'2 квартал'!D35+'3 квартал '!D35+'4 квартал '!D35</f>
        <v>103314</v>
      </c>
      <c r="E35" s="6"/>
      <c r="F35" s="17">
        <f t="shared" si="0"/>
        <v>103314</v>
      </c>
    </row>
    <row r="36" spans="2:6" ht="23.25" customHeight="1">
      <c r="B36" s="13" t="s">
        <v>16</v>
      </c>
      <c r="C36" s="13"/>
      <c r="D36" s="17">
        <f>'1 квартал'!D36+'2 квартал'!D36+'3 квартал '!D36+'4 квартал '!D36</f>
        <v>100484.91</v>
      </c>
      <c r="E36" s="6"/>
      <c r="F36" s="17">
        <f t="shared" si="0"/>
        <v>100484.91</v>
      </c>
    </row>
    <row r="37" spans="2:6" ht="15.75" customHeight="1">
      <c r="B37" s="11" t="s">
        <v>22</v>
      </c>
      <c r="C37" s="11"/>
      <c r="D37" s="17">
        <f>'1 квартал'!D37+'2 квартал'!D37+'3 квартал '!D37+'4 квартал '!D37</f>
        <v>7596.4000000000005</v>
      </c>
      <c r="E37" s="6"/>
      <c r="F37" s="17">
        <f t="shared" si="0"/>
        <v>7596.4000000000005</v>
      </c>
    </row>
    <row r="38" spans="2:6" ht="12">
      <c r="B38" s="10" t="s">
        <v>26</v>
      </c>
      <c r="C38" s="10"/>
      <c r="D38" s="17">
        <f>'1 квартал'!D38+'2 квартал'!D38+'3 квартал '!D38+'4 квартал '!D38</f>
        <v>70477.48</v>
      </c>
      <c r="E38" s="6"/>
      <c r="F38" s="17">
        <f t="shared" si="0"/>
        <v>70477.48</v>
      </c>
    </row>
    <row r="39" spans="2:6" ht="12">
      <c r="B39" s="10" t="s">
        <v>28</v>
      </c>
      <c r="C39" s="10"/>
      <c r="D39" s="17">
        <f>'1 квартал'!D39+'2 квартал'!D39+'3 квартал '!D39+'4 квартал '!D39</f>
        <v>5150</v>
      </c>
      <c r="E39" s="6"/>
      <c r="F39" s="17">
        <f t="shared" si="0"/>
        <v>5150</v>
      </c>
    </row>
    <row r="40" spans="2:6" ht="11.25" customHeight="1">
      <c r="B40" s="10" t="s">
        <v>29</v>
      </c>
      <c r="C40" s="10"/>
      <c r="D40" s="17">
        <f>'1 квартал'!D40+'2 квартал'!D40+'3 квартал '!D40+'4 квартал '!D40</f>
        <v>1750</v>
      </c>
      <c r="E40" s="15"/>
      <c r="F40" s="17">
        <f t="shared" si="0"/>
        <v>1750</v>
      </c>
    </row>
    <row r="41" spans="2:6" ht="12">
      <c r="B41" s="11" t="s">
        <v>52</v>
      </c>
      <c r="C41" s="11"/>
      <c r="D41" s="18">
        <f>D22-D23</f>
        <v>-193977.94000000006</v>
      </c>
      <c r="E41" s="6"/>
      <c r="F41" s="17">
        <f t="shared" si="0"/>
        <v>-193977.94000000006</v>
      </c>
    </row>
    <row r="42" spans="2:6" ht="12">
      <c r="B42" s="11" t="s">
        <v>51</v>
      </c>
      <c r="C42" s="19">
        <f>'4 квартал '!D42</f>
        <v>0</v>
      </c>
      <c r="D42" s="17">
        <f>'1 квартал'!D42+'2 квартал'!D42+'3 квартал '!D42+'4 квартал '!D42</f>
        <v>-407718.5900000002</v>
      </c>
      <c r="E42" s="6"/>
      <c r="F42" s="17">
        <f t="shared" si="0"/>
        <v>-407718.5900000002</v>
      </c>
    </row>
    <row r="43" spans="2:6" ht="12">
      <c r="B43" s="11" t="s">
        <v>31</v>
      </c>
      <c r="C43" s="19">
        <f>'4 квартал '!D43</f>
        <v>0</v>
      </c>
      <c r="D43" s="17">
        <f>'1 квартал'!D43+'2 квартал'!D43+'3 квартал '!D43+'4 квартал '!D43</f>
        <v>69974.190000000046</v>
      </c>
      <c r="E43" s="6"/>
      <c r="F43" s="17">
        <f t="shared" si="0"/>
        <v>69974.190000000046</v>
      </c>
    </row>
    <row r="44" spans="2:6" ht="12">
      <c r="B44" s="11" t="s">
        <v>32</v>
      </c>
      <c r="C44" s="19">
        <f>'4 квартал '!D44</f>
        <v>0</v>
      </c>
      <c r="D44" s="17">
        <f>'1 квартал'!D44+'2 квартал'!D44+'3 квартал '!D44+'4 квартал '!D44</f>
        <v>267545.31</v>
      </c>
      <c r="E44" s="6"/>
      <c r="F44" s="17">
        <f t="shared" si="0"/>
        <v>267545.31</v>
      </c>
    </row>
    <row r="45" spans="2:6" ht="60">
      <c r="B45" s="14" t="s">
        <v>24</v>
      </c>
      <c r="C45" s="14"/>
    </row>
  </sheetData>
  <mergeCells count="16">
    <mergeCell ref="F1:F3"/>
    <mergeCell ref="B4:F4"/>
    <mergeCell ref="B6:D6"/>
    <mergeCell ref="E6:F6"/>
    <mergeCell ref="B7:D7"/>
    <mergeCell ref="E7:F7"/>
    <mergeCell ref="B11:D11"/>
    <mergeCell ref="E11:F11"/>
    <mergeCell ref="B12:D12"/>
    <mergeCell ref="E12:F12"/>
    <mergeCell ref="B8:D8"/>
    <mergeCell ref="E8:F8"/>
    <mergeCell ref="B9:D9"/>
    <mergeCell ref="E9:F9"/>
    <mergeCell ref="B10:D10"/>
    <mergeCell ref="E10:F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</vt:lpstr>
      <vt:lpstr>2 квартал</vt:lpstr>
      <vt:lpstr>3 квартал </vt:lpstr>
      <vt:lpstr>4 квартал </vt:lpstr>
      <vt:lpstr>ИТОГО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2018-12-14T07:36:47Z</dcterms:modified>
</cp:coreProperties>
</file>